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haves\Desktop\"/>
    </mc:Choice>
  </mc:AlternateContent>
  <bookViews>
    <workbookView xWindow="0" yWindow="0" windowWidth="24000" windowHeight="9135"/>
  </bookViews>
  <sheets>
    <sheet name="CPU's CIVIL" sheetId="1" r:id="rId1"/>
    <sheet name="CPU's ELÉTRICA" sheetId="2" r:id="rId2"/>
    <sheet name="CPU's TELECOM" sheetId="3" r:id="rId3"/>
  </sheets>
  <definedNames>
    <definedName name="_xlnm._FilterDatabase" localSheetId="0" hidden="1">'CPU''s CIVIL'!$C$6:$H$438</definedName>
    <definedName name="_xlnm._FilterDatabase" localSheetId="2" hidden="1">'CPU''s TELECOM'!$B$6:$Y$38</definedName>
    <definedName name="_xlnm.Print_Area" localSheetId="0">'CPU''s CIVIL'!$B$2:$H$438</definedName>
    <definedName name="_xlnm.Print_Area" localSheetId="1">'CPU''s ELÉTRICA'!$B$4:$Y$76</definedName>
    <definedName name="_xlnm.Print_Area" localSheetId="2">'CPU''s TELECOM'!$B$2:$Y$36</definedName>
    <definedName name="_xlnm.Print_Titles" localSheetId="0">'CPU''s CIVIL'!$1:$2</definedName>
    <definedName name="_xlnm.Print_Titles" localSheetId="1">'CPU''s ELÉTRICA'!$4:$8</definedName>
    <definedName name="_xlnm.Print_Titles" localSheetId="2">'CPU''s TELECOM'!$2:$6</definedName>
  </definedNames>
  <calcPr calcId="152511" iterate="1"/>
</workbook>
</file>

<file path=xl/calcChain.xml><?xml version="1.0" encoding="utf-8"?>
<calcChain xmlns="http://schemas.openxmlformats.org/spreadsheetml/2006/main">
  <c r="R28" i="3" l="1"/>
  <c r="R19" i="3"/>
  <c r="M35" i="3"/>
  <c r="M29" i="3"/>
  <c r="M24" i="3"/>
  <c r="M13" i="3"/>
  <c r="M36" i="3" s="1"/>
  <c r="M39" i="3" s="1"/>
  <c r="O34" i="3"/>
  <c r="P34" i="3" s="1"/>
  <c r="O33" i="3"/>
  <c r="P33" i="3" s="1"/>
  <c r="O32" i="3"/>
  <c r="P32" i="3" s="1"/>
  <c r="O31" i="3"/>
  <c r="P31" i="3" s="1"/>
  <c r="O28" i="3"/>
  <c r="P28" i="3" s="1"/>
  <c r="O27" i="3"/>
  <c r="P27" i="3" s="1"/>
  <c r="O26" i="3"/>
  <c r="P26" i="3" s="1"/>
  <c r="O23" i="3"/>
  <c r="P23" i="3" s="1"/>
  <c r="O22" i="3"/>
  <c r="P22" i="3" s="1"/>
  <c r="O21" i="3"/>
  <c r="P21" i="3" s="1"/>
  <c r="O20" i="3"/>
  <c r="P20" i="3" s="1"/>
  <c r="O19" i="3"/>
  <c r="P19" i="3" s="1"/>
  <c r="O18" i="3"/>
  <c r="P18" i="3" s="1"/>
  <c r="O17" i="3"/>
  <c r="P17" i="3" s="1"/>
  <c r="O16" i="3"/>
  <c r="P16" i="3" s="1"/>
  <c r="O15" i="3"/>
  <c r="P15" i="3" s="1"/>
  <c r="O12" i="3"/>
  <c r="P12" i="3" s="1"/>
  <c r="O11" i="3"/>
  <c r="P11" i="3" s="1"/>
  <c r="O10" i="3"/>
  <c r="P10" i="3" s="1"/>
  <c r="O9" i="3"/>
  <c r="U9" i="3" s="1"/>
  <c r="V9" i="3" s="1"/>
  <c r="M79" i="2"/>
  <c r="P75" i="2"/>
  <c r="U74" i="2"/>
  <c r="V74" i="2" s="1"/>
  <c r="S74" i="2"/>
  <c r="O74" i="2"/>
  <c r="R74" i="2" s="1"/>
  <c r="O73" i="2"/>
  <c r="R73" i="2" s="1"/>
  <c r="O72" i="2"/>
  <c r="Y71" i="2"/>
  <c r="U71" i="2"/>
  <c r="V71" i="2" s="1"/>
  <c r="R71" i="2"/>
  <c r="X71" i="2" s="1"/>
  <c r="I71" i="2" s="1"/>
  <c r="J71" i="2" s="1"/>
  <c r="O71" i="2"/>
  <c r="U70" i="2"/>
  <c r="V70" i="2" s="1"/>
  <c r="O70" i="2"/>
  <c r="R70" i="2" s="1"/>
  <c r="S70" i="2" s="1"/>
  <c r="O69" i="2"/>
  <c r="O68" i="2"/>
  <c r="U68" i="2" s="1"/>
  <c r="V68" i="2" s="1"/>
  <c r="X67" i="2"/>
  <c r="Y67" i="2" s="1"/>
  <c r="U67" i="2"/>
  <c r="V67" i="2" s="1"/>
  <c r="S67" i="2"/>
  <c r="R67" i="2"/>
  <c r="O67" i="2"/>
  <c r="I67" i="2"/>
  <c r="J67" i="2" s="1"/>
  <c r="U66" i="2"/>
  <c r="V66" i="2" s="1"/>
  <c r="O66" i="2"/>
  <c r="R66" i="2" s="1"/>
  <c r="O65" i="2"/>
  <c r="R65" i="2" s="1"/>
  <c r="P63" i="2"/>
  <c r="X62" i="2"/>
  <c r="Y62" i="2" s="1"/>
  <c r="U62" i="2"/>
  <c r="V62" i="2" s="1"/>
  <c r="S62" i="2"/>
  <c r="R62" i="2"/>
  <c r="O62" i="2"/>
  <c r="I62" i="2"/>
  <c r="J62" i="2" s="1"/>
  <c r="U61" i="2"/>
  <c r="V61" i="2" s="1"/>
  <c r="O61" i="2"/>
  <c r="R61" i="2" s="1"/>
  <c r="O60" i="2"/>
  <c r="R60" i="2" s="1"/>
  <c r="V59" i="2"/>
  <c r="R59" i="2"/>
  <c r="O59" i="2"/>
  <c r="U59" i="2" s="1"/>
  <c r="X58" i="2"/>
  <c r="Y58" i="2" s="1"/>
  <c r="U58" i="2"/>
  <c r="V58" i="2" s="1"/>
  <c r="R58" i="2"/>
  <c r="S58" i="2" s="1"/>
  <c r="O58" i="2"/>
  <c r="I58" i="2"/>
  <c r="J58" i="2" s="1"/>
  <c r="P56" i="2"/>
  <c r="O55" i="2"/>
  <c r="R55" i="2" s="1"/>
  <c r="O54" i="2"/>
  <c r="Y53" i="2"/>
  <c r="U53" i="2"/>
  <c r="V53" i="2" s="1"/>
  <c r="S53" i="2"/>
  <c r="R53" i="2"/>
  <c r="X53" i="2" s="1"/>
  <c r="I53" i="2" s="1"/>
  <c r="J53" i="2" s="1"/>
  <c r="O53" i="2"/>
  <c r="U52" i="2"/>
  <c r="V52" i="2" s="1"/>
  <c r="O52" i="2"/>
  <c r="R52" i="2" s="1"/>
  <c r="S52" i="2" s="1"/>
  <c r="P50" i="2"/>
  <c r="V49" i="2"/>
  <c r="O49" i="2"/>
  <c r="U49" i="2" s="1"/>
  <c r="U48" i="2"/>
  <c r="V48" i="2" s="1"/>
  <c r="R48" i="2"/>
  <c r="S48" i="2" s="1"/>
  <c r="O48" i="2"/>
  <c r="O47" i="2"/>
  <c r="U46" i="2"/>
  <c r="V46" i="2" s="1"/>
  <c r="O46" i="2"/>
  <c r="R46" i="2" s="1"/>
  <c r="V45" i="2"/>
  <c r="R45" i="2"/>
  <c r="X45" i="2" s="1"/>
  <c r="I45" i="2" s="1"/>
  <c r="J45" i="2" s="1"/>
  <c r="O45" i="2"/>
  <c r="U45" i="2" s="1"/>
  <c r="X44" i="2"/>
  <c r="I44" i="2" s="1"/>
  <c r="J44" i="2" s="1"/>
  <c r="U44" i="2"/>
  <c r="V44" i="2" s="1"/>
  <c r="R44" i="2"/>
  <c r="S44" i="2" s="1"/>
  <c r="O44" i="2"/>
  <c r="P42" i="2"/>
  <c r="O41" i="2"/>
  <c r="V40" i="2"/>
  <c r="O40" i="2"/>
  <c r="U40" i="2" s="1"/>
  <c r="Y39" i="2"/>
  <c r="U39" i="2"/>
  <c r="V39" i="2" s="1"/>
  <c r="S39" i="2"/>
  <c r="R39" i="2"/>
  <c r="X39" i="2" s="1"/>
  <c r="O39" i="2"/>
  <c r="I39" i="2"/>
  <c r="J39" i="2" s="1"/>
  <c r="O38" i="2"/>
  <c r="O37" i="2"/>
  <c r="V36" i="2"/>
  <c r="O36" i="2"/>
  <c r="U36" i="2" s="1"/>
  <c r="Y35" i="2"/>
  <c r="U35" i="2"/>
  <c r="V35" i="2" s="1"/>
  <c r="R35" i="2"/>
  <c r="X35" i="2" s="1"/>
  <c r="O35" i="2"/>
  <c r="I35" i="2"/>
  <c r="J35" i="2" s="1"/>
  <c r="O34" i="2"/>
  <c r="O33" i="2"/>
  <c r="V32" i="2"/>
  <c r="O32" i="2"/>
  <c r="U32" i="2" s="1"/>
  <c r="Y31" i="2"/>
  <c r="U31" i="2"/>
  <c r="V31" i="2" s="1"/>
  <c r="R31" i="2"/>
  <c r="X31" i="2" s="1"/>
  <c r="I31" i="2" s="1"/>
  <c r="J31" i="2" s="1"/>
  <c r="O31" i="2"/>
  <c r="O30" i="2"/>
  <c r="O29" i="2"/>
  <c r="V28" i="2"/>
  <c r="O28" i="2"/>
  <c r="U28" i="2" s="1"/>
  <c r="U27" i="2"/>
  <c r="V27" i="2" s="1"/>
  <c r="O27" i="2"/>
  <c r="R27" i="2" s="1"/>
  <c r="X27" i="2" s="1"/>
  <c r="Y27" i="2" s="1"/>
  <c r="U26" i="2"/>
  <c r="V26" i="2" s="1"/>
  <c r="O26" i="2"/>
  <c r="R26" i="2" s="1"/>
  <c r="V25" i="2"/>
  <c r="O25" i="2"/>
  <c r="U25" i="2" s="1"/>
  <c r="X24" i="2"/>
  <c r="Y24" i="2" s="1"/>
  <c r="U24" i="2"/>
  <c r="V24" i="2" s="1"/>
  <c r="R24" i="2"/>
  <c r="S24" i="2" s="1"/>
  <c r="O24" i="2"/>
  <c r="U23" i="2"/>
  <c r="V23" i="2" s="1"/>
  <c r="S23" i="2"/>
  <c r="O23" i="2"/>
  <c r="R23" i="2" s="1"/>
  <c r="O22" i="2"/>
  <c r="R22" i="2" s="1"/>
  <c r="O21" i="2"/>
  <c r="U21" i="2" s="1"/>
  <c r="V21" i="2" s="1"/>
  <c r="U20" i="2"/>
  <c r="V20" i="2" s="1"/>
  <c r="R20" i="2"/>
  <c r="X20" i="2" s="1"/>
  <c r="O20" i="2"/>
  <c r="U19" i="2"/>
  <c r="V19" i="2" s="1"/>
  <c r="O19" i="2"/>
  <c r="R19" i="2" s="1"/>
  <c r="O18" i="2"/>
  <c r="R18" i="2" s="1"/>
  <c r="X15" i="2"/>
  <c r="Y15" i="2" s="1"/>
  <c r="U15" i="2"/>
  <c r="V15" i="2" s="1"/>
  <c r="R15" i="2"/>
  <c r="S15" i="2" s="1"/>
  <c r="O15" i="2"/>
  <c r="U14" i="2"/>
  <c r="V14" i="2" s="1"/>
  <c r="S14" i="2"/>
  <c r="O14" i="2"/>
  <c r="R14" i="2" s="1"/>
  <c r="O13" i="2"/>
  <c r="R13" i="2" s="1"/>
  <c r="O12" i="2"/>
  <c r="U12" i="2" s="1"/>
  <c r="V12" i="2" s="1"/>
  <c r="U11" i="2"/>
  <c r="V11" i="2" s="1"/>
  <c r="R11" i="2"/>
  <c r="X11" i="2" s="1"/>
  <c r="O11" i="2"/>
  <c r="P11" i="2" s="1"/>
  <c r="P35" i="3" l="1"/>
  <c r="P24" i="3"/>
  <c r="P29" i="3"/>
  <c r="U19" i="3"/>
  <c r="V19" i="3" s="1"/>
  <c r="U23" i="3"/>
  <c r="V23" i="3" s="1"/>
  <c r="P9" i="3"/>
  <c r="U15" i="3"/>
  <c r="V15" i="3" s="1"/>
  <c r="U28" i="3"/>
  <c r="V28" i="3" s="1"/>
  <c r="U18" i="3"/>
  <c r="V18" i="3" s="1"/>
  <c r="U31" i="3"/>
  <c r="V31" i="3" s="1"/>
  <c r="R10" i="3"/>
  <c r="R16" i="3"/>
  <c r="R20" i="3"/>
  <c r="R26" i="3"/>
  <c r="R32" i="3"/>
  <c r="U10" i="3"/>
  <c r="V10" i="3" s="1"/>
  <c r="U20" i="3"/>
  <c r="V20" i="3" s="1"/>
  <c r="U32" i="3"/>
  <c r="V32" i="3" s="1"/>
  <c r="R11" i="3"/>
  <c r="R17" i="3"/>
  <c r="R21" i="3"/>
  <c r="R27" i="3"/>
  <c r="R33" i="3"/>
  <c r="U11" i="3"/>
  <c r="V11" i="3" s="1"/>
  <c r="U21" i="3"/>
  <c r="V21" i="3" s="1"/>
  <c r="U33" i="3"/>
  <c r="V33" i="3" s="1"/>
  <c r="R12" i="3"/>
  <c r="R18" i="3"/>
  <c r="R22" i="3"/>
  <c r="R34" i="3"/>
  <c r="U16" i="3"/>
  <c r="V16" i="3" s="1"/>
  <c r="U26" i="3"/>
  <c r="V26" i="3" s="1"/>
  <c r="R9" i="3"/>
  <c r="R15" i="3"/>
  <c r="R23" i="3"/>
  <c r="R31" i="3"/>
  <c r="U12" i="3"/>
  <c r="V12" i="3" s="1"/>
  <c r="U17" i="3"/>
  <c r="V17" i="3" s="1"/>
  <c r="U22" i="3"/>
  <c r="V22" i="3" s="1"/>
  <c r="U27" i="3"/>
  <c r="V27" i="3" s="1"/>
  <c r="U34" i="3"/>
  <c r="V34" i="3" s="1"/>
  <c r="Y11" i="2"/>
  <c r="I11" i="2"/>
  <c r="J11" i="2" s="1"/>
  <c r="V16" i="2"/>
  <c r="I20" i="2"/>
  <c r="J20" i="2" s="1"/>
  <c r="Y20" i="2"/>
  <c r="R41" i="2"/>
  <c r="U41" i="2"/>
  <c r="V41" i="2" s="1"/>
  <c r="S65" i="2"/>
  <c r="S11" i="2"/>
  <c r="X18" i="2"/>
  <c r="S18" i="2"/>
  <c r="S20" i="2"/>
  <c r="S46" i="2"/>
  <c r="X46" i="2"/>
  <c r="R47" i="2"/>
  <c r="U47" i="2"/>
  <c r="V47" i="2" s="1"/>
  <c r="X61" i="2"/>
  <c r="S61" i="2"/>
  <c r="X13" i="2"/>
  <c r="S13" i="2"/>
  <c r="X19" i="2"/>
  <c r="R21" i="2"/>
  <c r="I27" i="2"/>
  <c r="J27" i="2" s="1"/>
  <c r="R33" i="2"/>
  <c r="U33" i="2"/>
  <c r="V33" i="2" s="1"/>
  <c r="P16" i="2"/>
  <c r="P76" i="2" s="1"/>
  <c r="U13" i="2"/>
  <c r="V13" i="2" s="1"/>
  <c r="X14" i="2"/>
  <c r="I15" i="2"/>
  <c r="J15" i="2" s="1"/>
  <c r="S19" i="2"/>
  <c r="U22" i="2"/>
  <c r="V22" i="2" s="1"/>
  <c r="X23" i="2"/>
  <c r="I24" i="2"/>
  <c r="J24" i="2" s="1"/>
  <c r="R25" i="2"/>
  <c r="X26" i="2"/>
  <c r="S26" i="2"/>
  <c r="S35" i="2"/>
  <c r="R37" i="2"/>
  <c r="U37" i="2"/>
  <c r="V37" i="2" s="1"/>
  <c r="Y45" i="2"/>
  <c r="X48" i="2"/>
  <c r="U54" i="2"/>
  <c r="V54" i="2" s="1"/>
  <c r="R54" i="2"/>
  <c r="U60" i="2"/>
  <c r="V60" i="2" s="1"/>
  <c r="V63" i="2" s="1"/>
  <c r="X66" i="2"/>
  <c r="S66" i="2"/>
  <c r="R69" i="2"/>
  <c r="U69" i="2"/>
  <c r="V69" i="2" s="1"/>
  <c r="S71" i="2"/>
  <c r="R30" i="2"/>
  <c r="U30" i="2"/>
  <c r="V30" i="2" s="1"/>
  <c r="S59" i="2"/>
  <c r="S63" i="2" s="1"/>
  <c r="X59" i="2"/>
  <c r="S27" i="2"/>
  <c r="R29" i="2"/>
  <c r="U29" i="2"/>
  <c r="V29" i="2" s="1"/>
  <c r="R34" i="2"/>
  <c r="U34" i="2"/>
  <c r="V34" i="2" s="1"/>
  <c r="S45" i="2"/>
  <c r="U65" i="2"/>
  <c r="V65" i="2" s="1"/>
  <c r="R68" i="2"/>
  <c r="R12" i="2"/>
  <c r="U18" i="2"/>
  <c r="V18" i="2" s="1"/>
  <c r="X22" i="2"/>
  <c r="S22" i="2"/>
  <c r="S31" i="2"/>
  <c r="R38" i="2"/>
  <c r="U38" i="2"/>
  <c r="V38" i="2" s="1"/>
  <c r="Y44" i="2"/>
  <c r="S60" i="2"/>
  <c r="U72" i="2"/>
  <c r="V72" i="2" s="1"/>
  <c r="R72" i="2"/>
  <c r="R28" i="2"/>
  <c r="R32" i="2"/>
  <c r="R36" i="2"/>
  <c r="R40" i="2"/>
  <c r="V50" i="2"/>
  <c r="R49" i="2"/>
  <c r="U55" i="2"/>
  <c r="V55" i="2" s="1"/>
  <c r="V56" i="2" s="1"/>
  <c r="U73" i="2"/>
  <c r="V73" i="2" s="1"/>
  <c r="X74" i="2"/>
  <c r="X52" i="2"/>
  <c r="S55" i="2"/>
  <c r="X70" i="2"/>
  <c r="S73" i="2"/>
  <c r="X73" i="2"/>
  <c r="V13" i="3" l="1"/>
  <c r="P13" i="3"/>
  <c r="P36" i="3"/>
  <c r="V35" i="3"/>
  <c r="V29" i="3"/>
  <c r="V36" i="3" s="1"/>
  <c r="V24" i="3"/>
  <c r="S19" i="3"/>
  <c r="X19" i="3"/>
  <c r="S18" i="3"/>
  <c r="X18" i="3"/>
  <c r="S17" i="3"/>
  <c r="X17" i="3"/>
  <c r="S16" i="3"/>
  <c r="X16" i="3"/>
  <c r="S15" i="3"/>
  <c r="X15" i="3"/>
  <c r="S34" i="3"/>
  <c r="X34" i="3"/>
  <c r="S12" i="3"/>
  <c r="X12" i="3"/>
  <c r="S33" i="3"/>
  <c r="X33" i="3"/>
  <c r="S11" i="3"/>
  <c r="X11" i="3"/>
  <c r="S32" i="3"/>
  <c r="X32" i="3"/>
  <c r="S10" i="3"/>
  <c r="X10" i="3"/>
  <c r="S31" i="3"/>
  <c r="S35" i="3" s="1"/>
  <c r="X31" i="3"/>
  <c r="S9" i="3"/>
  <c r="X9" i="3"/>
  <c r="S28" i="3"/>
  <c r="X28" i="3"/>
  <c r="S27" i="3"/>
  <c r="X27" i="3"/>
  <c r="S26" i="3"/>
  <c r="X26" i="3"/>
  <c r="S23" i="3"/>
  <c r="X23" i="3"/>
  <c r="S22" i="3"/>
  <c r="X22" i="3"/>
  <c r="S21" i="3"/>
  <c r="X21" i="3"/>
  <c r="S20" i="3"/>
  <c r="X20" i="3"/>
  <c r="I48" i="2"/>
  <c r="J48" i="2" s="1"/>
  <c r="Y48" i="2"/>
  <c r="S25" i="2"/>
  <c r="X25" i="2"/>
  <c r="Y13" i="2"/>
  <c r="I13" i="2"/>
  <c r="J13" i="2" s="1"/>
  <c r="Y52" i="2"/>
  <c r="I52" i="2"/>
  <c r="J52" i="2" s="1"/>
  <c r="X32" i="2"/>
  <c r="S32" i="2"/>
  <c r="X60" i="2"/>
  <c r="S68" i="2"/>
  <c r="S75" i="2" s="1"/>
  <c r="X68" i="2"/>
  <c r="I70" i="2"/>
  <c r="J70" i="2" s="1"/>
  <c r="Y70" i="2"/>
  <c r="X55" i="2"/>
  <c r="X40" i="2"/>
  <c r="S40" i="2"/>
  <c r="S72" i="2"/>
  <c r="X72" i="2"/>
  <c r="X38" i="2"/>
  <c r="S38" i="2"/>
  <c r="V42" i="2"/>
  <c r="X34" i="2"/>
  <c r="S34" i="2"/>
  <c r="Y59" i="2"/>
  <c r="I59" i="2"/>
  <c r="J59" i="2" s="1"/>
  <c r="I66" i="2"/>
  <c r="J66" i="2" s="1"/>
  <c r="Y66" i="2"/>
  <c r="Y26" i="2"/>
  <c r="I26" i="2"/>
  <c r="J26" i="2" s="1"/>
  <c r="S33" i="2"/>
  <c r="X33" i="2"/>
  <c r="X65" i="2"/>
  <c r="S41" i="2"/>
  <c r="X41" i="2"/>
  <c r="Y73" i="2"/>
  <c r="I73" i="2"/>
  <c r="J73" i="2" s="1"/>
  <c r="X36" i="2"/>
  <c r="S36" i="2"/>
  <c r="S12" i="2"/>
  <c r="X12" i="2"/>
  <c r="S37" i="2"/>
  <c r="X37" i="2"/>
  <c r="X47" i="2"/>
  <c r="S47" i="2"/>
  <c r="S50" i="2" s="1"/>
  <c r="S49" i="2"/>
  <c r="X49" i="2"/>
  <c r="S29" i="2"/>
  <c r="X29" i="2"/>
  <c r="S69" i="2"/>
  <c r="X69" i="2"/>
  <c r="S54" i="2"/>
  <c r="S56" i="2" s="1"/>
  <c r="X54" i="2"/>
  <c r="S21" i="2"/>
  <c r="S42" i="2" s="1"/>
  <c r="X21" i="2"/>
  <c r="Y46" i="2"/>
  <c r="I46" i="2"/>
  <c r="J46" i="2" s="1"/>
  <c r="Y18" i="2"/>
  <c r="I18" i="2"/>
  <c r="J18" i="2" s="1"/>
  <c r="Y74" i="2"/>
  <c r="I74" i="2"/>
  <c r="J74" i="2" s="1"/>
  <c r="X28" i="2"/>
  <c r="S28" i="2"/>
  <c r="Y22" i="2"/>
  <c r="I22" i="2"/>
  <c r="J22" i="2" s="1"/>
  <c r="V75" i="2"/>
  <c r="V76" i="2" s="1"/>
  <c r="X30" i="2"/>
  <c r="S30" i="2"/>
  <c r="Y23" i="2"/>
  <c r="I23" i="2"/>
  <c r="J23" i="2" s="1"/>
  <c r="Y14" i="2"/>
  <c r="I14" i="2"/>
  <c r="J14" i="2" s="1"/>
  <c r="Y19" i="2"/>
  <c r="I19" i="2"/>
  <c r="J19" i="2" s="1"/>
  <c r="I61" i="2"/>
  <c r="J61" i="2" s="1"/>
  <c r="Y61" i="2"/>
  <c r="S16" i="2"/>
  <c r="Y20" i="3" l="1"/>
  <c r="I20" i="3"/>
  <c r="J20" i="3" s="1"/>
  <c r="J24" i="3" s="1"/>
  <c r="Y22" i="3"/>
  <c r="I22" i="3"/>
  <c r="J22" i="3" s="1"/>
  <c r="Y26" i="3"/>
  <c r="I26" i="3"/>
  <c r="J26" i="3" s="1"/>
  <c r="Y28" i="3"/>
  <c r="I28" i="3"/>
  <c r="J28" i="3" s="1"/>
  <c r="Y31" i="3"/>
  <c r="I31" i="3"/>
  <c r="J31" i="3" s="1"/>
  <c r="Y32" i="3"/>
  <c r="I32" i="3"/>
  <c r="J32" i="3" s="1"/>
  <c r="Y33" i="3"/>
  <c r="I33" i="3"/>
  <c r="J33" i="3" s="1"/>
  <c r="Y34" i="3"/>
  <c r="I34" i="3"/>
  <c r="J34" i="3" s="1"/>
  <c r="Y16" i="3"/>
  <c r="I16" i="3"/>
  <c r="J16" i="3" s="1"/>
  <c r="Y18" i="3"/>
  <c r="I18" i="3"/>
  <c r="J18" i="3" s="1"/>
  <c r="S29" i="3"/>
  <c r="Y21" i="3"/>
  <c r="Y24" i="3" s="1"/>
  <c r="I21" i="3"/>
  <c r="J21" i="3" s="1"/>
  <c r="Y23" i="3"/>
  <c r="I23" i="3"/>
  <c r="J23" i="3" s="1"/>
  <c r="Y27" i="3"/>
  <c r="I27" i="3"/>
  <c r="J27" i="3" s="1"/>
  <c r="Y10" i="3"/>
  <c r="I10" i="3"/>
  <c r="J10" i="3" s="1"/>
  <c r="Y11" i="3"/>
  <c r="I11" i="3"/>
  <c r="J11" i="3" s="1"/>
  <c r="Y12" i="3"/>
  <c r="I12" i="3"/>
  <c r="J12" i="3" s="1"/>
  <c r="Y15" i="3"/>
  <c r="I15" i="3"/>
  <c r="J15" i="3" s="1"/>
  <c r="Y17" i="3"/>
  <c r="I17" i="3"/>
  <c r="J17" i="3" s="1"/>
  <c r="Y19" i="3"/>
  <c r="I19" i="3"/>
  <c r="J19" i="3" s="1"/>
  <c r="Y9" i="3"/>
  <c r="I9" i="3"/>
  <c r="J9" i="3" s="1"/>
  <c r="J13" i="3" s="1"/>
  <c r="S13" i="3"/>
  <c r="S36" i="3" s="1"/>
  <c r="S76" i="2"/>
  <c r="Y36" i="2"/>
  <c r="I36" i="2"/>
  <c r="J36" i="2" s="1"/>
  <c r="Y68" i="2"/>
  <c r="I68" i="2"/>
  <c r="J68" i="2" s="1"/>
  <c r="Y32" i="2"/>
  <c r="I32" i="2"/>
  <c r="J32" i="2" s="1"/>
  <c r="I30" i="2"/>
  <c r="J30" i="2" s="1"/>
  <c r="Y30" i="2"/>
  <c r="Y21" i="2"/>
  <c r="I21" i="2"/>
  <c r="J21" i="2" s="1"/>
  <c r="Y69" i="2"/>
  <c r="I69" i="2"/>
  <c r="J69" i="2" s="1"/>
  <c r="Y12" i="2"/>
  <c r="I12" i="2"/>
  <c r="J12" i="2" s="1"/>
  <c r="Y65" i="2"/>
  <c r="I65" i="2"/>
  <c r="J65" i="2" s="1"/>
  <c r="J75" i="2" s="1"/>
  <c r="Y28" i="2"/>
  <c r="I28" i="2"/>
  <c r="J28" i="2" s="1"/>
  <c r="Y49" i="2"/>
  <c r="I49" i="2"/>
  <c r="J49" i="2" s="1"/>
  <c r="I47" i="2"/>
  <c r="J47" i="2" s="1"/>
  <c r="J50" i="2" s="1"/>
  <c r="Y47" i="2"/>
  <c r="Y33" i="2"/>
  <c r="I33" i="2"/>
  <c r="J33" i="2" s="1"/>
  <c r="I38" i="2"/>
  <c r="J38" i="2" s="1"/>
  <c r="Y38" i="2"/>
  <c r="Y40" i="2"/>
  <c r="I40" i="2"/>
  <c r="J40" i="2" s="1"/>
  <c r="Y60" i="2"/>
  <c r="Y63" i="2" s="1"/>
  <c r="I60" i="2"/>
  <c r="J60" i="2" s="1"/>
  <c r="J63" i="2" s="1"/>
  <c r="Y25" i="2"/>
  <c r="Y42" i="2" s="1"/>
  <c r="I25" i="2"/>
  <c r="J25" i="2" s="1"/>
  <c r="J42" i="2" s="1"/>
  <c r="Y54" i="2"/>
  <c r="Y56" i="2" s="1"/>
  <c r="I54" i="2"/>
  <c r="J54" i="2" s="1"/>
  <c r="J56" i="2" s="1"/>
  <c r="Y29" i="2"/>
  <c r="I29" i="2"/>
  <c r="J29" i="2" s="1"/>
  <c r="Y37" i="2"/>
  <c r="I37" i="2"/>
  <c r="J37" i="2" s="1"/>
  <c r="Y41" i="2"/>
  <c r="I41" i="2"/>
  <c r="J41" i="2" s="1"/>
  <c r="I34" i="2"/>
  <c r="J34" i="2" s="1"/>
  <c r="Y34" i="2"/>
  <c r="Y72" i="2"/>
  <c r="I72" i="2"/>
  <c r="J72" i="2" s="1"/>
  <c r="Y55" i="2"/>
  <c r="I55" i="2"/>
  <c r="J55" i="2" s="1"/>
  <c r="Y29" i="3" l="1"/>
  <c r="J29" i="3"/>
  <c r="J36" i="3" s="1"/>
  <c r="J35" i="3"/>
  <c r="Y35" i="3"/>
  <c r="Y13" i="3"/>
  <c r="Y36" i="3" s="1"/>
  <c r="Y50" i="2"/>
  <c r="Y16" i="2"/>
  <c r="Y76" i="2" s="1"/>
  <c r="Y75" i="2"/>
  <c r="J16" i="2"/>
  <c r="J76" i="2" s="1"/>
  <c r="J78" i="2" s="1"/>
  <c r="J80" i="2" s="1"/>
  <c r="J39" i="3" l="1"/>
  <c r="J40" i="3"/>
  <c r="J44" i="3" s="1"/>
  <c r="J46" i="3" s="1"/>
  <c r="H33" i="1"/>
  <c r="G428" i="1"/>
  <c r="H428" i="1" s="1"/>
  <c r="H396" i="1"/>
  <c r="H395" i="1" s="1"/>
  <c r="H390" i="1"/>
  <c r="H389" i="1" s="1"/>
  <c r="H378" i="1"/>
  <c r="H377" i="1"/>
  <c r="H376" i="1"/>
  <c r="H361" i="1"/>
  <c r="H360" i="1"/>
  <c r="H359" i="1"/>
  <c r="H358" i="1"/>
  <c r="H284" i="1"/>
  <c r="H283" i="1"/>
  <c r="H257" i="1"/>
  <c r="H256" i="1"/>
  <c r="H255" i="1"/>
  <c r="H254" i="1"/>
  <c r="H249" i="1"/>
  <c r="H248" i="1"/>
  <c r="H242" i="1"/>
  <c r="H221" i="1"/>
  <c r="H220" i="1"/>
  <c r="H219" i="1"/>
  <c r="H214" i="1"/>
  <c r="H213" i="1"/>
  <c r="H199" i="1"/>
  <c r="H198" i="1"/>
  <c r="H193" i="1"/>
  <c r="H192" i="1"/>
  <c r="H191" i="1"/>
  <c r="H186" i="1"/>
  <c r="H185" i="1"/>
  <c r="H180" i="1"/>
  <c r="H179" i="1"/>
  <c r="H174" i="1"/>
  <c r="H173" i="1"/>
  <c r="H172" i="1"/>
  <c r="H171" i="1"/>
  <c r="H170" i="1"/>
  <c r="H134" i="1"/>
  <c r="H127" i="1"/>
  <c r="H126" i="1" s="1"/>
  <c r="H117" i="1"/>
  <c r="H81" i="1"/>
  <c r="H432" i="1"/>
  <c r="H243" i="1"/>
  <c r="H133" i="1"/>
  <c r="H112" i="1"/>
  <c r="H108" i="1"/>
  <c r="H76" i="1"/>
  <c r="H72" i="1"/>
  <c r="H28" i="1"/>
  <c r="H24" i="1"/>
  <c r="H23" i="1"/>
  <c r="H22" i="1"/>
  <c r="H21" i="1"/>
  <c r="H20" i="1"/>
  <c r="H19" i="1"/>
  <c r="H18" i="1"/>
  <c r="G13" i="1"/>
  <c r="H13" i="1" s="1"/>
  <c r="G9" i="1"/>
  <c r="H9" i="1" s="1"/>
  <c r="H132" i="1" l="1"/>
  <c r="H218" i="1"/>
  <c r="H178" i="1"/>
  <c r="H247" i="1"/>
  <c r="H357" i="1"/>
  <c r="H169" i="1"/>
  <c r="H197" i="1"/>
  <c r="H253" i="1"/>
  <c r="H184" i="1"/>
  <c r="H212" i="1"/>
  <c r="H375" i="1"/>
  <c r="H282" i="1"/>
  <c r="H241" i="1"/>
  <c r="H190" i="1"/>
  <c r="H17" i="1"/>
  <c r="H289" i="1" l="1"/>
  <c r="H288" i="1" s="1"/>
</calcChain>
</file>

<file path=xl/sharedStrings.xml><?xml version="1.0" encoding="utf-8"?>
<sst xmlns="http://schemas.openxmlformats.org/spreadsheetml/2006/main" count="1985" uniqueCount="657">
  <si>
    <t>OBRA:</t>
  </si>
  <si>
    <t>ENDEREÇO:</t>
  </si>
  <si>
    <t>ITEM</t>
  </si>
  <si>
    <t>UNID.</t>
  </si>
  <si>
    <t>QUANT.</t>
  </si>
  <si>
    <t>SINAPI</t>
  </si>
  <si>
    <t>h</t>
  </si>
  <si>
    <t>SETOP</t>
  </si>
  <si>
    <t>MOB-DES-020</t>
  </si>
  <si>
    <t>m²</t>
  </si>
  <si>
    <t>DEM-PIS-020</t>
  </si>
  <si>
    <t>DEM-REV-020</t>
  </si>
  <si>
    <t>CPU</t>
  </si>
  <si>
    <t>un.</t>
  </si>
  <si>
    <t>DEM-SOL-005</t>
  </si>
  <si>
    <t>m</t>
  </si>
  <si>
    <t>DEM-POR-005</t>
  </si>
  <si>
    <t>DEM-DIV-010</t>
  </si>
  <si>
    <t>ALV-DRY-005</t>
  </si>
  <si>
    <t>ENC-ALV-010</t>
  </si>
  <si>
    <t>PIS-SOC-005</t>
  </si>
  <si>
    <t>PIN-LIX-010</t>
  </si>
  <si>
    <t>ml</t>
  </si>
  <si>
    <t>Reboco</t>
  </si>
  <si>
    <t>JUN-ENT-010</t>
  </si>
  <si>
    <t>PIN-LIX-015</t>
  </si>
  <si>
    <t>SUDECAP</t>
  </si>
  <si>
    <t>74220/1</t>
  </si>
  <si>
    <t>Demolição de rodapé, inclusive argamassa de assentamento</t>
  </si>
  <si>
    <t>Instalação de fechos toque, inclusive remoção dos existentes</t>
  </si>
  <si>
    <t>Instalação de fechadura e maçaneta de banheiro, inclusive remoção das existentes</t>
  </si>
  <si>
    <t>Instalação de fechadura e maçaneta externa, inclusive remoção das existentes</t>
  </si>
  <si>
    <t>Alvenaria de tijolo cerâmico furado e=10cm</t>
  </si>
  <si>
    <t>Revestimento de laminado melamínico texturizado</t>
  </si>
  <si>
    <t>Fornecimento e instalação de piso vinílico flexível, inclusive lixamento do piso existente</t>
  </si>
  <si>
    <t>DEM-PIS-010</t>
  </si>
  <si>
    <t>TRA-CAÇ-015</t>
  </si>
  <si>
    <t>73986/1</t>
  </si>
  <si>
    <t>ROD-MAD-005</t>
  </si>
  <si>
    <t>ROD-GRA-010</t>
  </si>
  <si>
    <t>REV-LAM-005</t>
  </si>
  <si>
    <t>74145/1</t>
  </si>
  <si>
    <t>01.01.01</t>
  </si>
  <si>
    <t xml:space="preserve">Engenheiro Civil com encargos complementares-2 horas diárias </t>
  </si>
  <si>
    <t>01.01.02</t>
  </si>
  <si>
    <t>Engenheiro Eletricista com encargos complementares - 4hrs semanais por 8 semanas</t>
  </si>
  <si>
    <t>01.01.03</t>
  </si>
  <si>
    <t>Encarregado Geral de obra com encargos complementares-período integral</t>
  </si>
  <si>
    <t>01.02 </t>
  </si>
  <si>
    <t>DESPESAS GERAIS</t>
  </si>
  <si>
    <t>CREA (taxa de ART de execução)</t>
  </si>
  <si>
    <t>01.03.01</t>
  </si>
  <si>
    <t xml:space="preserve">Mobilização e desmobilização de obra </t>
  </si>
  <si>
    <t>01.04.01</t>
  </si>
  <si>
    <t>Tapume de chapa de madeira 6mm, abertura e portão</t>
  </si>
  <si>
    <t>02.01.01</t>
  </si>
  <si>
    <t>Demolição de alvenaria, inclusive afastamento</t>
  </si>
  <si>
    <t>02.01.02</t>
  </si>
  <si>
    <t>Demolição de piso vinilico/carpete, inclusive afastamento</t>
  </si>
  <si>
    <t>02.01.03</t>
  </si>
  <si>
    <t>Demolição de piso cimentado, inclusive afastamento</t>
  </si>
  <si>
    <t>02.01.04</t>
  </si>
  <si>
    <t>Demolição de fórmica e papel de parede, inclusive afastamento</t>
  </si>
  <si>
    <t>02.01.05</t>
  </si>
  <si>
    <t>Demolição de prateleiras da copa</t>
  </si>
  <si>
    <t>02.01.06</t>
  </si>
  <si>
    <t>Demolição de armário da copa</t>
  </si>
  <si>
    <t>02.01.07</t>
  </si>
  <si>
    <t>Demolição de roda banca na copa</t>
  </si>
  <si>
    <t>02.01.08</t>
  </si>
  <si>
    <t xml:space="preserve">Demolição de forro de gesso, inclusive afastamento </t>
  </si>
  <si>
    <t>02.01.09</t>
  </si>
  <si>
    <t>Rasgos alvenaria para passagem de eletroduto D = 32mm a 50mm</t>
  </si>
  <si>
    <t>02.02.01</t>
  </si>
  <si>
    <t>Remoção de porta, marco e alizar, para reaproveitamento</t>
  </si>
  <si>
    <t>02.02.02</t>
  </si>
  <si>
    <t>Remoção de divisórias, inclusive afastamento</t>
  </si>
  <si>
    <t>02.02.03</t>
  </si>
  <si>
    <t>Remoção de armário de banheiro</t>
  </si>
  <si>
    <t>02.02.04</t>
  </si>
  <si>
    <t>02.03.01</t>
  </si>
  <si>
    <t>Transporte de material demolido em caçamba em Belo Horizonte</t>
  </si>
  <si>
    <t>03.01.01</t>
  </si>
  <si>
    <t xml:space="preserve">Parede de gesso acartonado </t>
  </si>
  <si>
    <t>03.01.02</t>
  </si>
  <si>
    <t>Fornecimento e instalação de isolamento acústico de lã de  fibra de poliester, proveniente de garrafas pet</t>
  </si>
  <si>
    <t>03.01.03</t>
  </si>
  <si>
    <t>Fornecimento e instalação de fita para isolamento acústico</t>
  </si>
  <si>
    <t>03.01.04</t>
  </si>
  <si>
    <t>Fornecimento e instalação de painel com persiana entre vidros em parede de gesso acartonado</t>
  </si>
  <si>
    <t>03.02.01</t>
  </si>
  <si>
    <t>03.02.02</t>
  </si>
  <si>
    <t>Enchimento de rasgos alvenaria traço 1:4, D=32mm a 50mm</t>
  </si>
  <si>
    <t>03.02.03</t>
  </si>
  <si>
    <t>Soco com enchimento em tijolos maciços H=10cm</t>
  </si>
  <si>
    <t>04.01.01</t>
  </si>
  <si>
    <t xml:space="preserve">Forro de gesso em placas acartonadas </t>
  </si>
  <si>
    <t>05.01.01</t>
  </si>
  <si>
    <t>Aplicação geral de removedor de cera nas portas, painéis, armários, pilares revestidos de madeira e mesa existentes, 02 demãos</t>
  </si>
  <si>
    <t>05.01.02</t>
  </si>
  <si>
    <t xml:space="preserve">Lixamento das áreas comprometidas </t>
  </si>
  <si>
    <t>05.01.03</t>
  </si>
  <si>
    <t xml:space="preserve">Aplicação de massa para calafetar e preparar superfícies de madeira nas áreas comprometidas </t>
  </si>
  <si>
    <t>05.01.04</t>
  </si>
  <si>
    <t>Lixamento geral  das portas, painéis, armários, pilares revestidos de madeira e mesa existentes</t>
  </si>
  <si>
    <t>05.01.05</t>
  </si>
  <si>
    <t>Aplicação geral de verniz acetinado nas portas, painéis, armários, pilares revestidos de madeira e mesa existentes , 02 demãos</t>
  </si>
  <si>
    <t>05.01.06</t>
  </si>
  <si>
    <t>05.02.01</t>
  </si>
  <si>
    <t>Instalação de porta reaproveitada (completa)</t>
  </si>
  <si>
    <t>05.02.02</t>
  </si>
  <si>
    <t>Fornecimento e instalação de porta completa (85x210)cm</t>
  </si>
  <si>
    <t>05.02.03</t>
  </si>
  <si>
    <t>Fornecimento e instalação de porta completa (90x210)cm</t>
  </si>
  <si>
    <t>05.02.04</t>
  </si>
  <si>
    <t>05.02.05</t>
  </si>
  <si>
    <t>05.03.01</t>
  </si>
  <si>
    <t>Fornecimento e instalação de rodapé branco liso de poliestireno</t>
  </si>
  <si>
    <t>05.03.02</t>
  </si>
  <si>
    <t>Fornecimento e instalação de rodabanca e rodapé  de granito</t>
  </si>
  <si>
    <t>05.04.01</t>
  </si>
  <si>
    <t>Fornecimento e colocação de armário e prateleiras de MDF(copa)</t>
  </si>
  <si>
    <t>05.04.02</t>
  </si>
  <si>
    <t>Fornecimento e colocação de armário de MDF(recepção 3)</t>
  </si>
  <si>
    <t>05.04.03</t>
  </si>
  <si>
    <t>Fornecimento e colocação de painel de TV de MDF</t>
  </si>
  <si>
    <t>05.04.04</t>
  </si>
  <si>
    <t>Fornecimento e colocação de divisória de MDF</t>
  </si>
  <si>
    <t>05.04.05</t>
  </si>
  <si>
    <t>Fornecimento e colocação de paineis cortados a laser</t>
  </si>
  <si>
    <t>06.01.01</t>
  </si>
  <si>
    <t xml:space="preserve">Espelhos cristal, lapidado, e= 4mm, colado com silicone, com fornecimento e colocação </t>
  </si>
  <si>
    <t>07.01.01</t>
  </si>
  <si>
    <t xml:space="preserve">Chapisco </t>
  </si>
  <si>
    <t>07.01.02</t>
  </si>
  <si>
    <t>07.01.03</t>
  </si>
  <si>
    <t xml:space="preserve">Emboço </t>
  </si>
  <si>
    <t>07.01.04</t>
  </si>
  <si>
    <t>07.01.05</t>
  </si>
  <si>
    <t xml:space="preserve">Emassamento  de paredes e tetos </t>
  </si>
  <si>
    <t>07.01.06</t>
  </si>
  <si>
    <t>Entelamento preventivo de superfície sujeita a trinca, largura da tela adesiva 25cm</t>
  </si>
  <si>
    <t>07.02.01</t>
  </si>
  <si>
    <t>Contrapiso argamassa 1:3, e=5cm</t>
  </si>
  <si>
    <t xml:space="preserve">07.02.02 </t>
  </si>
  <si>
    <t xml:space="preserve">Regularização de piso com massa PVA </t>
  </si>
  <si>
    <t xml:space="preserve">07.02.03 </t>
  </si>
  <si>
    <t>Fornecimento e instalação de carpete</t>
  </si>
  <si>
    <t>07.02.04</t>
  </si>
  <si>
    <t>07.03.01</t>
  </si>
  <si>
    <t>Pintura acrílica acetinada em paredes, 2 demãos - tinta sob encomenda</t>
  </si>
  <si>
    <t>07.03.02</t>
  </si>
  <si>
    <t>Pintura látex PVA, em tetos, 2 demãos</t>
  </si>
  <si>
    <t>07.03.03</t>
  </si>
  <si>
    <t>Remoção de tinta de esquadrias de ferro</t>
  </si>
  <si>
    <t>07.03.04</t>
  </si>
  <si>
    <t>Aplicação de solvente em esquadrias de ferro</t>
  </si>
  <si>
    <t>07.03.05</t>
  </si>
  <si>
    <t>Lixamento de esquadrias de ferro</t>
  </si>
  <si>
    <t>07.03.06</t>
  </si>
  <si>
    <t>Pintura esmalte brilhante, 02 demãos, em esquadrias de ferro</t>
  </si>
  <si>
    <t>07.04.01</t>
  </si>
  <si>
    <t>Fornecimento e instalação de papel de parede</t>
  </si>
  <si>
    <t>08.01.01</t>
  </si>
  <si>
    <t>Instalações Elétricas</t>
  </si>
  <si>
    <t>08.01.02</t>
  </si>
  <si>
    <t xml:space="preserve">Instalações de Telecomunicações </t>
  </si>
  <si>
    <t>08.02.01</t>
  </si>
  <si>
    <t xml:space="preserve">As Built das Instalações Elétrica e de Telecomunicações </t>
  </si>
  <si>
    <t>09.01.01</t>
  </si>
  <si>
    <t xml:space="preserve">Limpeza permanente da obra </t>
  </si>
  <si>
    <t>09.01.02</t>
  </si>
  <si>
    <t>Limpeza final da obra</t>
  </si>
  <si>
    <t>Obra</t>
  </si>
  <si>
    <r>
      <rPr>
        <b/>
        <sz val="8"/>
        <rFont val="Century Gothic"/>
        <family val="2"/>
      </rPr>
      <t>DESCRIÇÃO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SERVIÇO</t>
    </r>
  </si>
  <si>
    <t>MES</t>
  </si>
  <si>
    <t>SEDI</t>
  </si>
  <si>
    <t>ENCARREGADO GERAL DE OBRAS COM ENCARGOS COMPLEMENTARES</t>
  </si>
  <si>
    <t/>
  </si>
  <si>
    <t>INSUMO</t>
  </si>
  <si>
    <t>ENCARREGADO GERAL DE OBRAS (MENSALISTA)</t>
  </si>
  <si>
    <t>TRANSPORTE - MENSALISTA (ENCARGOS COMPLEMENTARES) (COLETADO CAIXA)</t>
  </si>
  <si>
    <t>ALIMENTACAO - MENSALISTA (ENCARGOS COMPLEMENTARES) (COLETADO CAIXA)</t>
  </si>
  <si>
    <t>EXAMES - MENSALISTA (ENCARGOS COMPLEMENTARES) (COLETADO CAIXA)</t>
  </si>
  <si>
    <t>SEGURO - MENSALISTA (ENCARGOS COMPLEMENTARES) (COLETADO CAIXA)</t>
  </si>
  <si>
    <t>COMPOSICAO</t>
  </si>
  <si>
    <t>EPI (ENCARGOS COMPLEMENTARES) - MENSALISTA</t>
  </si>
  <si>
    <t>CURSO DE CAPACITAÇÃO PARA ENCARREGADO GERAL DE OBRAS (ENCARGOS COMPLEMENTARES) - MENSALISTA</t>
  </si>
  <si>
    <t>44.01.01</t>
  </si>
  <si>
    <t>ENGENHEIRO SENIOR</t>
  </si>
  <si>
    <t>COMPOSIÇÃO:</t>
  </si>
  <si>
    <t xml:space="preserve">OBRAS ATÉ O VALOR DE 1.000.000,00 </t>
  </si>
  <si>
    <t xml:space="preserve">% </t>
  </si>
  <si>
    <t>VERBA</t>
  </si>
  <si>
    <t>22222.1.22</t>
  </si>
  <si>
    <t>OBRAS ATÉ O VALOR DE 1.000.000,00</t>
  </si>
  <si>
    <t>UN</t>
  </si>
  <si>
    <t>SERP</t>
  </si>
  <si>
    <t>TAPUME DE CHAPA DE MADEIRA COMPENSADA, E= 6MM, COM PINTURA A CAL E REAPROVEITAMENTO DE 2X</t>
  </si>
  <si>
    <t>M2</t>
  </si>
  <si>
    <t>CAL HIDRATADA CH-I PARA ARGAMASSAS</t>
  </si>
  <si>
    <t>KG</t>
  </si>
  <si>
    <t>CHAPA DE MADEIRA COMPENSADA RESINADA PARA FORMA DE CONCRETO, DE *2,2 X 1,1* M, E = 6 MM</t>
  </si>
  <si>
    <t>PECA DE MADEIRA NATIVA / REGIONAL 7,5 X 7,5CM (3X3) NAO APARELHADA (P/FORMA)</t>
  </si>
  <si>
    <t>M</t>
  </si>
  <si>
    <t>PREGO DE ACO POLIDO COM CABECA 18 X 27 (2 1/2 X 10)</t>
  </si>
  <si>
    <t>OLEO DE LINHACA</t>
  </si>
  <si>
    <t>L</t>
  </si>
  <si>
    <t>CARPINTEIRO DE FORMAS COM ENCARGOS COMPLEMENTARES</t>
  </si>
  <si>
    <t>H</t>
  </si>
  <si>
    <t>PINTOR COM ENCARGOS COMPLEMENTARES</t>
  </si>
  <si>
    <t>SERVENTE COM ENCARGOS COMPLEMENTARES</t>
  </si>
  <si>
    <t>DEMOLICAO DE ALVENARIA DE ELEMENTOS CERAMICOS VAZADOS</t>
  </si>
  <si>
    <t>M3</t>
  </si>
  <si>
    <t xml:space="preserve">DEMOLIÇÃO DE PISO VINÍLICO, INCLUSIVE AFASTAMENTO </t>
  </si>
  <si>
    <t xml:space="preserve">M2 </t>
  </si>
  <si>
    <t>SER.CG</t>
  </si>
  <si>
    <t>MAO-AJD-040</t>
  </si>
  <si>
    <t>MAO-OFC-075</t>
  </si>
  <si>
    <t>PEDREIRO COM ENCARGOS COMPLEMENTARES</t>
  </si>
  <si>
    <t xml:space="preserve">DEMOLIÇÃO DE PISO CERÂMICO OU LADRILHO HIDRÁULICO, INCLUSIVE AFASTAMENTO </t>
  </si>
  <si>
    <t xml:space="preserve">DEMOLIÇÃO DE FÓRMICA, INCLUSIVE AFASTAMENTO </t>
  </si>
  <si>
    <t>55.10.88</t>
  </si>
  <si>
    <t>SERVENTE</t>
  </si>
  <si>
    <t xml:space="preserve">RETIRADA DE SOLEIRA DE MÁRMORE OU GRANITO </t>
  </si>
  <si>
    <t xml:space="preserve">M </t>
  </si>
  <si>
    <t>DEMOLICAO DE FORRO DE GESSO</t>
  </si>
  <si>
    <t>INHI</t>
  </si>
  <si>
    <t>RASGO EM ALVENARIA PARA ELETRODUTOS COM DIAMETROS MENORES OU IGUAIS A 40 MM. AF_05/2015</t>
  </si>
  <si>
    <t>AUXILIAR DE ELETRICISTA COM ENCARGOS COMPLEMENTARES</t>
  </si>
  <si>
    <t>ELETRICISTA COM ENCARGOS COMPLEMENTARES</t>
  </si>
  <si>
    <t xml:space="preserve">REMOÇÃO DE PORTA OU JANELA INCLUSIVE MARCO E ALISAR, INCLUSIVE AFASTAMENTO E EMPILHAMENTO </t>
  </si>
  <si>
    <t xml:space="preserve">DEMOLIÇÃO DE DIVISÓRIA DE MADEIRA, INCLUSIVE AFASTAMENTO </t>
  </si>
  <si>
    <t xml:space="preserve">TRANSPORTE DE MATERIAL DEMOLIDO EM CAÇAMBA </t>
  </si>
  <si>
    <t xml:space="preserve">M3 </t>
  </si>
  <si>
    <t>EQ.LOC</t>
  </si>
  <si>
    <t>55500.1.15</t>
  </si>
  <si>
    <t>CAÇAMBA, CAPACIDADE 5 M³</t>
  </si>
  <si>
    <t xml:space="preserve">PAREDE DE GESSO ACARTONADO, DRY-WALL - 1ST + 1ST (DIVISÃO ENTRE ÁREAS SECAS DE UMA MESMA UNIDADE) </t>
  </si>
  <si>
    <t>EMPRE</t>
  </si>
  <si>
    <t>77777.1.75</t>
  </si>
  <si>
    <t>PAREDE DE GESSO ACARTONADO, DRY-WALL - 1ST + 1ST (DIVISÃO ENTRE ÁREAS SECAS DE UMA MESMA UNIDADE)</t>
  </si>
  <si>
    <t>PARE</t>
  </si>
  <si>
    <t>ALVENARIA DE VEDAÇÃO DE BLOCOS CERÂMICOS FURADOS NA VERTICAL DE 9X19X39CM (ESPESSURA 9CM) DE PAREDES COM ÁREA LÍQUIDA MENOR QUE 6M² SEM VÃOS E ARGAMASSA DE ASSENTAMENTO COM PREPARO MANUAL. AF_06/2014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</si>
  <si>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</si>
  <si>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</si>
  <si>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</si>
  <si>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</si>
  <si>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ÚNICA/ASSENTAMENTO DE ALVENARIA DE VEDAÇÃO, PREPARO MANUAL. AF_06/2014</t>
  </si>
  <si>
    <t xml:space="preserve">ENCHIMENTO DE RASGOS ALVENARIA OU CONCRETO TRAÇO 1:4, D = 32 MM A 50 MM </t>
  </si>
  <si>
    <t>MAT.</t>
  </si>
  <si>
    <t>02060.3.2.2</t>
  </si>
  <si>
    <t>AREIA LAVADA TIPO MÉDIA</t>
  </si>
  <si>
    <t>02065.3.2.1</t>
  </si>
  <si>
    <t>CAL HIDRATADA CH III</t>
  </si>
  <si>
    <t>02065.3.5.1</t>
  </si>
  <si>
    <t>CIMENTO PORTLAND CP II-E-32 (RESISTÊNCIA: 32,00 MPA)</t>
  </si>
  <si>
    <t xml:space="preserve">SOCO COM ENCHIMENTO EM TIJOLOS MACIÇOS H = 10 CM </t>
  </si>
  <si>
    <t>04211.3.4.1</t>
  </si>
  <si>
    <t>TIJOLO COMUM MACIÇO 5,7 X 9 X 19 (COMPRIMENTO: 190,00 MM / LARGURA: 90,00 MM / ALTURA: 57,00 MM)</t>
  </si>
  <si>
    <t>AUX-ARG-025</t>
  </si>
  <si>
    <t>ARGAMASSA DE CIMENTO E AREIA SEM PENEIRAR TRAÇO 1:6</t>
  </si>
  <si>
    <t>REVE</t>
  </si>
  <si>
    <t>FORRO DE GESSO EM PLACAS 60X60CM, ESPESSURA 1,2CM, INCLUSIVE FIXACAO COM ARAME</t>
  </si>
  <si>
    <t>ARAME GALVANIZADO 18 BWG, 1,24MM (0,009 KG/M)</t>
  </si>
  <si>
    <t>GESSO EM PO PARA REVESTIMENTOS/MOLDURAS/SANCAS</t>
  </si>
  <si>
    <t>PLACA DE GESSO PARA FORRO, DE  *60 X 60* CM E ESPESSURA DE 12 MM (30 MM NAS BORDAS) SEM COLOCACAO</t>
  </si>
  <si>
    <t>GESSEIRO COM ENCARGOS COMPLEMENTARES</t>
  </si>
  <si>
    <t xml:space="preserve">LIXAMENTO DE PINTURA EM MADEIRA </t>
  </si>
  <si>
    <t>09910.3.30.1</t>
  </si>
  <si>
    <t>LIXA PARA SUPERFÍCIE MADEIRA/MASSA (GRANA: 100 )</t>
  </si>
  <si>
    <t>MAO-OFC-080</t>
  </si>
  <si>
    <t>PINT</t>
  </si>
  <si>
    <t>PINTURA EM VERNIZ SINTETICO BRILHANTE EM MADEIRA, TRES DEMAOS</t>
  </si>
  <si>
    <t>LIXA EM FOLHA PARA PAREDE OU MADEIRA, NUMERO 120 (COR VERMELHA)</t>
  </si>
  <si>
    <t>SOLVENTE DILUENTE A BASE DE AGUARRAS</t>
  </si>
  <si>
    <t>VERNIZ SINTETICO BRILHANTE PARA MADEIRA, COM FILTRO SOLAR, USO INTERNO E EXTERNO (BASE SOLVENTE)</t>
  </si>
  <si>
    <t>ESQV</t>
  </si>
  <si>
    <t>KIT DE PORTA DE MADEIRA TIPO MEXICANA, MACIÇA (PESADA OU SUPERPESADA), PADRÃO MÉDIO, 80X210CM, ESPESSURA DE 3CM, ITENS INCLUSOS: DOBRADIÇAS, MONTAGEM E INSTALAÇÃO DO BATENTE, SEM FECHADURA - FORNECIMENTO E INSTALAÇÃO. AF_08/2015</t>
  </si>
  <si>
    <t>ADUELA / MARCO / BATENTE PARA PORTA DE 80X210CM, PADRÃO MÉDIO - FORNECIMENTO E MONTAGEM. AF_08/2015</t>
  </si>
  <si>
    <t>ADUELA / MARCO / BATENTE PARA PORTA DE 80X210CM, FIXAÇÃO COM ARGAMASSA - SOMENTE INSTALAÇÃO. AF_08/2015_P</t>
  </si>
  <si>
    <t>ALIZAR / GUARNIÇÃO DE 5X1,5CM PARA PORTA DE 80X210CM FIXADO COM PREGOS, PADRÃO MÉDIO - FORNECIMENTO E INSTALAÇÃO. AF_08/2015</t>
  </si>
  <si>
    <t>PORTA DE MADEIRA, TIPO MEXICANA, MACIÇA (PESADA OU SUPERPESADA), 80X210CM, ESPESSURA DE 3,5CM, INCLUSO DOBRADIÇAS - FORNECIMENTO E INSTALAÇÃO. AF_08/2015</t>
  </si>
  <si>
    <t xml:space="preserve">RODAPÉ DE MADEIRA SUCUPIRA OU IPÊ, H = 7 CM </t>
  </si>
  <si>
    <t>05060.3.20.7</t>
  </si>
  <si>
    <t>PREGO (TIPO DE PREGO: 18X30)</t>
  </si>
  <si>
    <t>99902.1.7</t>
  </si>
  <si>
    <t>RODAPÉ DE SUCUPIRA OU IPÊ H = 7 CM</t>
  </si>
  <si>
    <t>MAO-AJD-010</t>
  </si>
  <si>
    <t>AJUDANTE DE CARPINTEIRO COM ENCARGOS COMPLEMENTARES</t>
  </si>
  <si>
    <t>MAO-OFC-015</t>
  </si>
  <si>
    <t>CARPINTEIRO DE ESQUADRIA COM ENCARGOS COMPLEMENTARES</t>
  </si>
  <si>
    <t xml:space="preserve">RODAPÉ DE GRANITO H = 5 CM CINZA ANDORINHA </t>
  </si>
  <si>
    <t>99900.3.273</t>
  </si>
  <si>
    <t>ARGAMASSA ACIII</t>
  </si>
  <si>
    <t>99902.1.152</t>
  </si>
  <si>
    <t>RODAPÉ DE GRANITO 5 X 2 CM CINZA ANDORINHA</t>
  </si>
  <si>
    <t>REV-AZU-015</t>
  </si>
  <si>
    <t>REJUNTAMENTO AZULEJOS, JUNTAS MAXIMO 3 MM</t>
  </si>
  <si>
    <t>ESPELHO CRISTAL, ESPESSURA 4MM, COM PARAFUSOS DE FIXACAO, SEM MOLDURA</t>
  </si>
  <si>
    <t>PARAFUSO FRANCES M16 EM ACO GALVANIZADO, COMPRIMENTO = 45 MM, DIAMETRO = 16 MM, CABECA ABAULADA</t>
  </si>
  <si>
    <t>ESPELHO CRISTAL E = 4 MM</t>
  </si>
  <si>
    <t>VIDRACEIRO COM ENCARGOS COMPLEMENTARES</t>
  </si>
  <si>
    <t>CHAPISCO APLICADO EM ALVENARIA (SEM PRESENÇA DE VÃOS) E ESTRUTURAS DE CONCRETO DE FACHADA, COM COLHER DE PEDREIRO.  ARGAMASSA TRAÇO 1:3 COM PREPARO EM BETONEIRA 400L. AF_06/2014</t>
  </si>
  <si>
    <t>ARGAMASSA TRAÇO 1:3 (CIMENTO E AREIA GROSSA) PARA CHAPISCO CONVENCIONAL, PREPARO MECÂNICO COM BETONEIRA 400 L. AF_06/2014</t>
  </si>
  <si>
    <t>REV-REB-005</t>
  </si>
  <si>
    <t xml:space="preserve">REBOCO COM ARGAMASSA 1:7, CIMENTO E AREIA </t>
  </si>
  <si>
    <t>AUX-ARG-030</t>
  </si>
  <si>
    <t>ARGAMASSA DE CIMENTO E AREIA SEM PENEIRAR TRAÇO 1:7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</si>
  <si>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</si>
  <si>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ARGAMASSA TRAÇO 1:2:8 (CIMENTO, CAL E AREIA MÉDIA) PARA EMBOÇO/MASSA ÚNICA/ASSENTAMENTO DE ALVENARIA DE VEDAÇÃO, PREPARO MECÂNICO COM BETONEIRA 400 L. AF_06/2014</t>
  </si>
  <si>
    <t xml:space="preserve">REVESTIMENTO EM LAMINADO MELAMÍNICO </t>
  </si>
  <si>
    <t>99900.1.303</t>
  </si>
  <si>
    <t>REVESTIMENTO EM LAMINADO MELAMÍNICO</t>
  </si>
  <si>
    <t>APLICAÇÃO E LIXAMENTO DE MASSA LÁTEX EM TETO, UMA DEMÃO. AF_06/2014</t>
  </si>
  <si>
    <t>MASSA CORRIDA PVA PARA PAREDES INTERNAS</t>
  </si>
  <si>
    <t>18L</t>
  </si>
  <si>
    <t xml:space="preserve">ENTELAMENTO PREVENTIVO DE SUPERFÍCIE SUJEITA A TRINCA, LARGURA DA TELA ADESIVA 25 CM </t>
  </si>
  <si>
    <t>04050.3.2.3</t>
  </si>
  <si>
    <t>TELA DE POLIÉSTER ADESIVA SEM REFORÇO (LARGURA: 250 MM)</t>
  </si>
  <si>
    <t>PISO</t>
  </si>
  <si>
    <t>CONTRAPISO EM ARGAMASSA TRAÇO 1:4 (CIMENTO E AREIA), PREPARO MANUAL, APLICADO EM ÁREAS SECAS SOBRE LAJE, NÃO ADERIDO, ESPESSURA 5CM. AF_06/2014</t>
  </si>
  <si>
    <t>ARGAMASSA TRAÇO 1:4 (CIMENTO E AREIA MÉDIA) PARA CONTRAPISO, PREPARO MANUAL. AF_06/2014</t>
  </si>
  <si>
    <t>APLICAÇÃO MANUAL DE TINTA LÁTEX ACRÍLICA EM PAREDE EXTERNAS DE CASAS, DUAS DEMÃOS. AF_11/2016</t>
  </si>
  <si>
    <t>TINTA ACRILICA PREMIUM, COR BRANCO FOSCO</t>
  </si>
  <si>
    <t xml:space="preserve">LIXAMENTO DE PINTURA EM SERRALHERIA </t>
  </si>
  <si>
    <t>09905.3.4.1</t>
  </si>
  <si>
    <t>LIXA PARA SUPERFÍCIE METÁLICA GRANA 100</t>
  </si>
  <si>
    <t>PINTURA ESMALTE FOSCO, DUAS DEMAOS, SOBRE SUPERFICIE METALICA, INCLUSO UMA DEMAO DE FUNDO ANTICORROSIVO. UTILIZACAO DE REVOLVER ( AR-COMPRIMIDO).</t>
  </si>
  <si>
    <t>LIXA EM FOLHA PARA FERRO, NUMERO 150</t>
  </si>
  <si>
    <t>REMOVEDOR DE TINTA OLEO/ESMALTE VERNIZ</t>
  </si>
  <si>
    <t>TINTA ESMALTE SINTETICO PREMIUM FOSCO</t>
  </si>
  <si>
    <t>FUNDO ANTICORROSIVO PARA METAIS FERROSOS (ZARCAO)</t>
  </si>
  <si>
    <t>LIMPEZA FINAL DA OBRA</t>
  </si>
  <si>
    <t>ACIDO MURIATICO, DILUICAO 10% A 12% PARA USO EM LIMPEZA</t>
  </si>
  <si>
    <r>
      <rPr>
        <sz val="10"/>
        <rFont val="Century Gothic"/>
        <family val="2"/>
      </rPr>
      <t>lã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pet</t>
    </r>
  </si>
  <si>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acústico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</si>
  <si>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instalação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persiana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entre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vidros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acartonado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conforme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especificação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técnica(Painel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120x197,5)</t>
    </r>
  </si>
  <si>
    <t>55.10.65</t>
  </si>
  <si>
    <t>MARCENEIRO</t>
  </si>
  <si>
    <t>LIXA D'AGUA EM FOLHA, GRAO 100</t>
  </si>
  <si>
    <t>COLA BRANCA BASE PVA</t>
  </si>
  <si>
    <t>MASSA A OLEO PARA MADEIRA</t>
  </si>
  <si>
    <t>GL</t>
  </si>
  <si>
    <r>
      <rPr>
        <sz val="10"/>
        <rFont val="Century Gothic"/>
        <family val="2"/>
      </rPr>
      <t>Fecho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Toque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</si>
  <si>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armário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prateleiras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MDF(copa)</t>
    </r>
  </si>
  <si>
    <t>unid.</t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</si>
  <si>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armário
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laminado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melamínico,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BP,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TX,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dupla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face,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conforme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detalhamento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arquitetônico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(recepção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3)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</si>
  <si>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painel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TV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</si>
  <si>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madeira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mesa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escritório</t>
    </r>
  </si>
  <si>
    <r>
      <rPr>
        <sz val="10"/>
        <rFont val="Century Gothic"/>
        <family val="2"/>
      </rPr>
      <t>marceneiro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</si>
  <si>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</t>
    </r>
  </si>
  <si>
    <r>
      <rPr>
        <sz val="10"/>
        <rFont val="Century Gothic"/>
        <family val="2"/>
      </rPr>
      <t>Paineis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cortados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laser</t>
    </r>
  </si>
  <si>
    <t>conj</t>
  </si>
  <si>
    <t>Metalon</t>
  </si>
  <si>
    <t>Barra</t>
  </si>
  <si>
    <t>Parabolt</t>
  </si>
  <si>
    <t>Peça</t>
  </si>
  <si>
    <r>
      <rPr>
        <sz val="10"/>
        <rFont val="Century Gothic"/>
        <family val="2"/>
      </rPr>
      <t>Perfil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</si>
  <si>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insumo</t>
    </r>
  </si>
  <si>
    <r>
      <rPr>
        <sz val="10"/>
        <rFont val="Century Gothic"/>
        <family val="2"/>
      </rPr>
      <t>Perfil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"U"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</si>
  <si>
    <t>Cantoneira</t>
  </si>
  <si>
    <r>
      <rPr>
        <sz val="10"/>
        <rFont val="Century Gothic"/>
        <family val="2"/>
      </rPr>
      <t>Serralheiro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</si>
  <si>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Auxiliar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serralheiro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</si>
  <si>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Servente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</si>
  <si>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CPII-32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</si>
  <si>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Insumo</t>
    </r>
  </si>
  <si>
    <t>kg</t>
  </si>
  <si>
    <r>
      <rPr>
        <sz val="10"/>
        <rFont val="Century Gothic"/>
        <family val="2"/>
      </rPr>
      <t>Coloa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base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PVA</t>
    </r>
  </si>
  <si>
    <t>l</t>
  </si>
  <si>
    <r>
      <rPr>
        <sz val="10"/>
        <rFont val="Century Gothic"/>
        <family val="2"/>
      </rPr>
      <t>Pedreiro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</si>
  <si>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t>Removedor</t>
  </si>
  <si>
    <t>Solvente</t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</si>
  <si>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instalação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papel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parede(rolo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0,53x10m)</t>
    </r>
  </si>
  <si>
    <r>
      <rPr>
        <b/>
        <sz val="10"/>
        <rFont val="Century Gothic"/>
        <family val="2"/>
      </rPr>
      <t>DESCRIÇÃO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SERVIÇO</t>
    </r>
  </si>
  <si>
    <t>REFERÊNCIA</t>
  </si>
  <si>
    <t>CÓDIGO</t>
  </si>
  <si>
    <t>DESCRIÇÃO</t>
  </si>
  <si>
    <t>UND</t>
  </si>
  <si>
    <t>QUANTIDADE</t>
  </si>
  <si>
    <t>PR. UNT</t>
  </si>
  <si>
    <t>TOTAL</t>
  </si>
  <si>
    <t>55.10.75</t>
  </si>
  <si>
    <t>PEDREIRO</t>
  </si>
  <si>
    <t>Carpete</t>
  </si>
  <si>
    <t>m2</t>
  </si>
  <si>
    <t>CPU PRÓPRIA</t>
  </si>
  <si>
    <t>COTAÇÃO MERCADO</t>
  </si>
  <si>
    <t>'Aplicação geral de removedor de cera nas portas, painéis, armários, pilares revestidos de madeira e mesa existentes, 02 demãos</t>
  </si>
  <si>
    <t xml:space="preserve"> Piso vinílico flexível</t>
  </si>
  <si>
    <t>Item</t>
  </si>
  <si>
    <t>COMPOSIÇÃO DE PREÇO UNITÁRIO</t>
  </si>
  <si>
    <t>PREÇO FINAL COM BDI (VENDA)</t>
  </si>
  <si>
    <r>
      <rPr>
        <b/>
        <sz val="7"/>
        <rFont val="Century Gothic"/>
        <family val="2"/>
      </rPr>
      <t>Valor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de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BDI</t>
    </r>
  </si>
  <si>
    <r>
      <rPr>
        <sz val="7"/>
        <rFont val="Century Gothic"/>
        <family val="2"/>
      </rPr>
      <t>Obra</t>
    </r>
  </si>
  <si>
    <t>PREÇO EDITAL COM BDI CONGELADO</t>
  </si>
  <si>
    <t>PREÇO EDITAL SEM BDI CONGELADO</t>
  </si>
  <si>
    <t>PREÇO DO MATERIAL SEM BDI AMBIENTAL</t>
  </si>
  <si>
    <t>PREÇO MÃO DE OBRA SEM BDI AMBIENTAL</t>
  </si>
  <si>
    <t>PREÇO FINAL SEM BDI (CUSTO)</t>
  </si>
  <si>
    <r>
      <rPr>
        <b/>
        <sz val="8"/>
        <rFont val="Century Gothic"/>
        <family val="2"/>
      </rPr>
      <t>OBRA:</t>
    </r>
  </si>
  <si>
    <r>
      <rPr>
        <sz val="8"/>
        <rFont val="Century Gothic"/>
        <family val="2"/>
      </rPr>
      <t>REFORMA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ED.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CASTELAR</t>
    </r>
  </si>
  <si>
    <r>
      <rPr>
        <b/>
        <sz val="8"/>
        <rFont val="Century Gothic"/>
        <family val="2"/>
      </rPr>
      <t>DATA: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Outubro/2017</t>
    </r>
  </si>
  <si>
    <t>DATA: IutubrI/2017</t>
  </si>
  <si>
    <r>
      <rPr>
        <b/>
        <sz val="8"/>
        <rFont val="Century Gothic"/>
        <family val="2"/>
      </rPr>
      <t>ENDEREÇO:</t>
    </r>
  </si>
  <si>
    <r>
      <rPr>
        <sz val="8"/>
        <rFont val="Century Gothic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ALVARES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CABRAL,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1690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MG</t>
    </r>
  </si>
  <si>
    <r>
      <rPr>
        <b/>
        <sz val="8"/>
        <rFont val="Century Gothic"/>
        <family val="2"/>
      </rPr>
      <t>ITEM</t>
    </r>
  </si>
  <si>
    <r>
      <rPr>
        <b/>
        <sz val="8"/>
        <rFont val="Century Gothic"/>
        <family val="2"/>
      </rPr>
      <t>REFERÊNCIA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</si>
  <si>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CÓDIGO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</si>
  <si>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DATA</t>
    </r>
    <r>
      <rPr>
        <sz val="8"/>
        <rFont val="Times New Roman"/>
        <family val="1"/>
      </rPr>
      <t xml:space="preserve">  </t>
    </r>
    <r>
      <rPr>
        <b/>
        <sz val="8"/>
        <rFont val="Century Gothic"/>
        <family val="2"/>
      </rPr>
      <t>BASE-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</si>
  <si>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UNID.</t>
    </r>
  </si>
  <si>
    <r>
      <rPr>
        <b/>
        <sz val="8"/>
        <rFont val="Century Gothic"/>
        <family val="2"/>
      </rPr>
      <t>QUANT.</t>
    </r>
  </si>
  <si>
    <r>
      <rPr>
        <b/>
        <sz val="8"/>
        <rFont val="Century Gothic"/>
        <family val="2"/>
      </rPr>
      <t>INSTALAÇÕES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ELÉTRICAS</t>
    </r>
  </si>
  <si>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</si>
  <si>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ELETRODUTOS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</si>
  <si>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08.01.01.01.01</t>
    </r>
  </si>
  <si>
    <r>
      <rPr>
        <sz val="8"/>
        <rFont val="Century Gothic"/>
        <family val="2"/>
      </rPr>
      <t>SETOP</t>
    </r>
  </si>
  <si>
    <r>
      <rPr>
        <sz val="8"/>
        <rFont val="Century Gothic"/>
        <family val="2"/>
      </rPr>
      <t>ELE-MAN-015</t>
    </r>
  </si>
  <si>
    <r>
      <rPr>
        <sz val="8"/>
        <rFont val="Century Gothic"/>
        <family val="2"/>
      </rPr>
      <t>Julho/2017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</si>
  <si>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corrugado,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propagante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chama,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Médio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laranja),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Tigreflex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reforçado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</si>
  <si>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M</t>
    </r>
  </si>
  <si>
    <r>
      <rPr>
        <sz val="8"/>
        <rFont val="Century Gothic"/>
        <family val="2"/>
      </rPr>
      <t>08.01.01.01.02</t>
    </r>
  </si>
  <si>
    <r>
      <rPr>
        <sz val="8"/>
        <rFont val="Century Gothic"/>
        <family val="2"/>
      </rPr>
      <t>ELE-ELE-010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</si>
  <si>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</si>
  <si>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08.01.01.01.03</t>
    </r>
  </si>
  <si>
    <r>
      <rPr>
        <sz val="8"/>
        <rFont val="Century Gothic"/>
        <family val="2"/>
      </rPr>
      <t>ELE-ELE-025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</si>
  <si>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1/2”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(38mm),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</si>
  <si>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08.01.01.01.04</t>
    </r>
  </si>
  <si>
    <r>
      <rPr>
        <sz val="7"/>
        <rFont val="Century Gothic"/>
        <family val="2"/>
      </rPr>
      <t>SINAPI</t>
    </r>
  </si>
  <si>
    <r>
      <rPr>
        <sz val="7"/>
        <rFont val="Century Gothic"/>
        <family val="2"/>
      </rPr>
      <t>Julho/2017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</si>
  <si>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aço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galvanizado,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revestimento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</si>
  <si>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08.01.01.01.05</t>
    </r>
  </si>
  <si>
    <r>
      <rPr>
        <sz val="8"/>
        <rFont val="Century Gothic"/>
        <family val="2"/>
      </rPr>
      <t>Conector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macho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giratório,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zincado,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fixação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esquerda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</si>
  <si>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UN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</si>
  <si>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</si>
  <si>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</si>
  <si>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CAIXAS,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INTERRUPTORES,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PLACAS</t>
    </r>
  </si>
  <si>
    <r>
      <rPr>
        <sz val="8"/>
        <rFont val="Century Gothic"/>
        <family val="2"/>
      </rPr>
      <t>08.01.01.02.01</t>
    </r>
  </si>
  <si>
    <r>
      <rPr>
        <sz val="8"/>
        <rFont val="Century Gothic"/>
        <family val="2"/>
      </rPr>
      <t>ELE-CXS-035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</si>
  <si>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</si>
  <si>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08.01.01.02.02</t>
    </r>
  </si>
  <si>
    <r>
      <rPr>
        <sz val="8"/>
        <rFont val="Century Gothic"/>
        <family val="2"/>
      </rPr>
      <t>ELE-CXS-040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</si>
  <si>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</si>
  <si>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08.01.01.02.03</t>
    </r>
  </si>
  <si>
    <r>
      <rPr>
        <sz val="8"/>
        <rFont val="Century Gothic"/>
        <family val="2"/>
      </rPr>
      <t>ELE-CXS-195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</si>
  <si>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</si>
  <si>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08.01.01.02.04</t>
    </r>
  </si>
  <si>
    <r>
      <rPr>
        <sz val="8"/>
        <rFont val="Century Gothic"/>
        <family val="2"/>
      </rPr>
      <t>ELE-CXS-200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</si>
  <si>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</si>
  <si>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08.01.01.02.05</t>
    </r>
  </si>
  <si>
    <r>
      <rPr>
        <sz val="8"/>
        <rFont val="Century Gothic"/>
        <family val="2"/>
      </rPr>
      <t>SUDECAP</t>
    </r>
  </si>
  <si>
    <r>
      <rPr>
        <sz val="8"/>
        <rFont val="Century Gothic"/>
        <family val="2"/>
      </rPr>
      <t>11.31.15</t>
    </r>
  </si>
  <si>
    <r>
      <rPr>
        <sz val="8"/>
        <rFont val="Century Gothic"/>
        <family val="2"/>
      </rPr>
      <t>Maio/2017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</si>
  <si>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horizontal.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</si>
  <si>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</si>
  <si>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separadas.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</si>
  <si>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08.01.01.02.07</t>
    </r>
  </si>
  <si>
    <r>
      <rPr>
        <sz val="8"/>
        <rFont val="Century Gothic"/>
        <family val="2"/>
      </rPr>
      <t>11.31.16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</si>
  <si>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</si>
  <si>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08.01.01.02.08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</si>
  <si>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</si>
  <si>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08.01.01.02.09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</si>
  <si>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</si>
  <si>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08.01.01.02.10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</si>
  <si>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</si>
  <si>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08.01.01.02.11</t>
    </r>
  </si>
  <si>
    <r>
      <rPr>
        <sz val="8"/>
        <rFont val="Century Gothic"/>
        <family val="2"/>
      </rPr>
      <t>11.31.03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</si>
  <si>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simples,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</si>
  <si>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08.01.01.02.12</t>
    </r>
  </si>
  <si>
    <r>
      <rPr>
        <sz val="8"/>
        <rFont val="Century Gothic"/>
        <family val="2"/>
      </rPr>
      <t>11.31.11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</si>
  <si>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pulsador,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</si>
  <si>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08.01.01.02.13</t>
    </r>
  </si>
  <si>
    <r>
      <rPr>
        <sz val="8"/>
        <rFont val="Century Gothic"/>
        <family val="2"/>
      </rPr>
      <t>11.31.07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</si>
  <si>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</si>
  <si>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08.01.01.02.14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</si>
  <si>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vermelha.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</si>
  <si>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08.01.01.02.15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</si>
  <si>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preta.</t>
    </r>
  </si>
  <si>
    <r>
      <rPr>
        <sz val="8"/>
        <rFont val="Century Gothic"/>
        <family val="2"/>
      </rPr>
      <t>08.01.01.02.16</t>
    </r>
  </si>
  <si>
    <r>
      <rPr>
        <sz val="8"/>
        <rFont val="Century Gothic"/>
        <family val="2"/>
      </rPr>
      <t>11.31.10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</si>
  <si>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</si>
  <si>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08.01.01.02.17</t>
    </r>
  </si>
  <si>
    <r>
      <rPr>
        <sz val="8"/>
        <rFont val="Century Gothic"/>
        <family val="2"/>
      </rPr>
      <t>11.31.13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</si>
  <si>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</si>
  <si>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08.01.01.02.18</t>
    </r>
  </si>
  <si>
    <r>
      <rPr>
        <sz val="8"/>
        <rFont val="Century Gothic"/>
        <family val="2"/>
      </rPr>
      <t>11.31.14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</si>
  <si>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</si>
  <si>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08.01.01.02.19</t>
    </r>
  </si>
  <si>
    <r>
      <rPr>
        <sz val="8"/>
        <rFont val="Century Gothic"/>
        <family val="2"/>
      </rPr>
      <t>CPU</t>
    </r>
  </si>
  <si>
    <r>
      <rPr>
        <sz val="8"/>
        <rFont val="Century Gothic"/>
        <family val="2"/>
      </rPr>
      <t>Ago/2017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</si>
  <si>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4"x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20A/250V,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fundido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Olivo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</si>
  <si>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08.01.01.02.20</t>
    </r>
  </si>
  <si>
    <r>
      <rPr>
        <sz val="8"/>
        <rFont val="Century Gothic"/>
        <family val="2"/>
      </rPr>
      <t>ELE-CON-030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</si>
  <si>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“E”,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</si>
  <si>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08.01.01.02.21</t>
    </r>
  </si>
  <si>
    <r>
      <rPr>
        <sz val="8"/>
        <rFont val="Century Gothic"/>
        <family val="2"/>
      </rPr>
      <t>ELE-CON-010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</si>
  <si>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</si>
  <si>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08.01.01.02.22</t>
    </r>
  </si>
  <si>
    <r>
      <rPr>
        <sz val="8"/>
        <rFont val="Century Gothic"/>
        <family val="2"/>
      </rPr>
      <t>ELE-CON-145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</si>
  <si>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“LR”,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</si>
  <si>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08.01.01.02.23</t>
    </r>
  </si>
  <si>
    <r>
      <rPr>
        <sz val="8"/>
        <rFont val="Century Gothic"/>
        <family val="2"/>
      </rPr>
      <t>ELE-CON-065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</si>
  <si>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“T”,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</si>
  <si>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08.01.01.02.24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</si>
  <si>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modulado,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(tomada),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luvas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nylon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arremate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VL.4.43.5-L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Valeman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</si>
  <si>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</si>
  <si>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</si>
  <si>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CANALETAS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</si>
  <si>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08.01.01.03.01</t>
    </r>
  </si>
  <si>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“D”,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vias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12241.00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</si>
  <si>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08.01.01.03.02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</si>
  <si>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lisa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15140.00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</si>
  <si>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08.01.01.03.03</t>
    </r>
  </si>
  <si>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R=30mm,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septo.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38040.30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</si>
  <si>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08.01.01.03.04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</si>
  <si>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terminal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standard,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fechamento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49140.00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</si>
  <si>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08.01.01.03.05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</si>
  <si>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blocos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64440.00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</si>
  <si>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08.01.01.03.06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</si>
  <si>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portas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RJ45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Keystone,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62242.00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</si>
  <si>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</si>
  <si>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</si>
  <si>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LUMINÁRIAS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</si>
  <si>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08.01.01.04.01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</si>
  <si>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retangular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2x18W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fluorescente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tubular)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</si>
  <si>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08.01.01.04.02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</si>
  <si>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2x10W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Plafon)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</si>
  <si>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08.01.01.04.03</t>
    </r>
  </si>
  <si>
    <r>
      <rPr>
        <sz val="8"/>
        <rFont val="Century Gothic"/>
        <family val="2"/>
      </rPr>
      <t>Fornecimento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driver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30w,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bivolt,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autoadesiva,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amarelado,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comprimento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5,0m,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vertical.</t>
    </r>
  </si>
  <si>
    <r>
      <rPr>
        <sz val="8"/>
        <rFont val="Century Gothic"/>
        <family val="2"/>
      </rPr>
      <t>08.01.01.04.04</t>
    </r>
  </si>
  <si>
    <r>
      <rPr>
        <sz val="8"/>
        <rFont val="Century Gothic"/>
        <family val="2"/>
      </rPr>
      <t>DEM-LUM-005</t>
    </r>
  </si>
  <si>
    <r>
      <rPr>
        <sz val="8"/>
        <rFont val="Century Gothic"/>
        <family val="2"/>
      </rPr>
      <t>Remoção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</si>
  <si>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</si>
  <si>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</si>
  <si>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CABOS</t>
    </r>
  </si>
  <si>
    <r>
      <rPr>
        <sz val="8"/>
        <rFont val="Century Gothic"/>
        <family val="2"/>
      </rPr>
      <t>08.01.01.05.01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</si>
  <si>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2,5mm2.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</si>
  <si>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08.01.01.05.02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</si>
  <si>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</si>
  <si>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08.01.01.05.03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</si>
  <si>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</si>
  <si>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08.01.01.05.04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</si>
  <si>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</si>
  <si>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08.01.01.05.05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</si>
  <si>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</si>
  <si>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</si>
  <si>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</si>
  <si>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QUADROS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DISTRIBUIÇÃO,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DISJUNTORES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OUTROS</t>
    </r>
  </si>
  <si>
    <r>
      <rPr>
        <sz val="8"/>
        <rFont val="Century Gothic"/>
        <family val="2"/>
      </rPr>
      <t>08.01.01.06.01</t>
    </r>
  </si>
  <si>
    <r>
      <rPr>
        <sz val="8"/>
        <rFont val="Century Gothic"/>
        <family val="2"/>
      </rPr>
      <t>ELE-QUA-025</t>
    </r>
  </si>
  <si>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(QDC)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barramentos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(Trifásico+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Neutro+Terra)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100A,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espaço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geral,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DPS's,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42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módulos,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sobrepor,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abrigado.</t>
    </r>
  </si>
  <si>
    <r>
      <rPr>
        <sz val="8"/>
        <rFont val="Century Gothic"/>
        <family val="2"/>
      </rPr>
      <t>08.01.01.06.02</t>
    </r>
  </si>
  <si>
    <r>
      <rPr>
        <sz val="8"/>
        <rFont val="Century Gothic"/>
        <family val="2"/>
      </rPr>
      <t>ELE-DIS-084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</si>
  <si>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70A,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</si>
  <si>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08.01.01.06.03</t>
    </r>
  </si>
  <si>
    <r>
      <rPr>
        <sz val="8"/>
        <rFont val="Century Gothic"/>
        <family val="2"/>
      </rPr>
      <t>ELE-DIS-023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</si>
  <si>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</si>
  <si>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08.01.01.06.04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</si>
  <si>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63A,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</si>
  <si>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08.01.01.06.05</t>
    </r>
  </si>
  <si>
    <r>
      <rPr>
        <sz val="8"/>
        <rFont val="Century Gothic"/>
        <family val="2"/>
      </rPr>
      <t>ELE-DIS-011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</si>
  <si>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32A,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</si>
  <si>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08.01.01.06.06</t>
    </r>
  </si>
  <si>
    <r>
      <rPr>
        <sz val="8"/>
        <rFont val="Century Gothic"/>
        <family val="2"/>
      </rPr>
      <t>ELE-DIS-008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</si>
  <si>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20A,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</si>
  <si>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08.01.01.06.07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</si>
  <si>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</si>
  <si>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08.01.01.06.08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</si>
  <si>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40A/30mA.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</si>
  <si>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08.01.01.06.09</t>
    </r>
  </si>
  <si>
    <r>
      <rPr>
        <sz val="8"/>
        <rFont val="Century Gothic"/>
        <family val="2"/>
      </rPr>
      <t>11.93.02</t>
    </r>
  </si>
  <si>
    <r>
      <rPr>
        <sz val="8"/>
        <rFont val="Century Gothic"/>
        <family val="2"/>
      </rPr>
      <t>Dispositivo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proteção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contra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Surtos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(DPS),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II,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VCL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275V,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45kA.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Clamper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</si>
  <si>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08.01.01.06.10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</si>
  <si>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limpeza,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organização,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adquação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reaperto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elétricos.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</si>
  <si>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</si>
  <si>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</t>
    </r>
  </si>
  <si>
    <r>
      <rPr>
        <b/>
        <sz val="10"/>
        <rFont val="Century Gothic"/>
        <family val="2"/>
      </rPr>
      <t>Valor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BDI</t>
    </r>
  </si>
  <si>
    <r>
      <rPr>
        <sz val="10"/>
        <rFont val="Century Gothic"/>
        <family val="2"/>
      </rPr>
      <t>REFORMA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ED.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CASTELAR</t>
    </r>
  </si>
  <si>
    <r>
      <rPr>
        <b/>
        <sz val="10"/>
        <rFont val="Century Gothic"/>
        <family val="2"/>
      </rPr>
      <t>DATA: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Outubro/2017</t>
    </r>
  </si>
  <si>
    <r>
      <rPr>
        <sz val="10"/>
        <rFont val="Century Gothic"/>
        <family val="2"/>
      </rPr>
      <t>AV.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ALVARES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CABRAL,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1690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HORIZONTE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MG</t>
    </r>
  </si>
  <si>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</si>
  <si>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CÓDIGO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</si>
  <si>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DATA</t>
    </r>
    <r>
      <rPr>
        <sz val="10"/>
        <rFont val="Times New Roman"/>
        <family val="1"/>
      </rPr>
      <t xml:space="preserve">  </t>
    </r>
    <r>
      <rPr>
        <b/>
        <sz val="10"/>
        <rFont val="Century Gothic"/>
        <family val="2"/>
      </rPr>
      <t>BASE-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</si>
  <si>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INSTALAÇÕES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ESTRUTURADO</t>
    </r>
  </si>
  <si>
    <t>08.01.02.01</t>
  </si>
  <si>
    <r>
      <rPr>
        <b/>
        <sz val="10"/>
        <rFont val="Century Gothic"/>
        <family val="2"/>
      </rPr>
      <t>ELETRODUTOS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</si>
  <si>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08.01.02.01.01</t>
  </si>
  <si>
    <t>ELE-MAN-020</t>
  </si>
  <si>
    <t>Julho/2017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</si>
  <si>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corrugado,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propagante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chama,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classe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Médio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laranja),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(32mm).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Tigreflex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reforçado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</si>
  <si>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08.01.02.01.02</t>
  </si>
  <si>
    <t>ELE-ELE-015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</si>
  <si>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rígido,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rosqueável,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(25mm),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inclusive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conexões.</t>
    </r>
  </si>
  <si>
    <t>08.01.02.01.03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</si>
  <si>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aço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galvanizado,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revestimento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</si>
  <si>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t>08.01.02.01.04</t>
  </si>
  <si>
    <r>
      <rPr>
        <sz val="10"/>
        <rFont val="Century Gothic"/>
        <family val="2"/>
      </rPr>
      <t>Conector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giratório,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zincado,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à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esquerda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tubo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</si>
  <si>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08.01.02.01</t>
    </r>
  </si>
  <si>
    <t>08.01.02.02</t>
  </si>
  <si>
    <r>
      <rPr>
        <b/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PLACAS,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CAIXAS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</si>
  <si>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08.01.02.02.01</t>
  </si>
  <si>
    <t>11.82.50</t>
  </si>
  <si>
    <t>Maio/2017</t>
  </si>
  <si>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padrão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110IDC.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</si>
  <si>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08.01.02.02.02</t>
  </si>
  <si>
    <t>Ago/2017</t>
  </si>
  <si>
    <r>
      <rPr>
        <sz val="10"/>
        <rFont val="Century Gothic"/>
        <family val="2"/>
      </rPr>
      <t>Adaptador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linha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Sollan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</si>
  <si>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08.01.02.02.03</t>
  </si>
  <si>
    <t>11.31.16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</si>
  <si>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material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
+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</si>
  <si>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t>08.01.02.02.04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</si>
  <si>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</si>
  <si>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08.01.02.02.05</t>
  </si>
  <si>
    <t>11.31.10</t>
  </si>
  <si>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ocupação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Legrand.</t>
    </r>
  </si>
  <si>
    <t>08.01.02.02.06</t>
  </si>
  <si>
    <t>11.31.14</t>
  </si>
  <si>
    <r>
      <rPr>
        <sz val="10"/>
        <rFont val="Century Gothic"/>
        <family val="2"/>
      </rPr>
      <t>Suporte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6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</si>
  <si>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08.01.02.02.07</t>
  </si>
  <si>
    <t>ELE-CXS-040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</si>
  <si>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esmaltada.</t>
    </r>
  </si>
  <si>
    <t>08.01.02.02.08</t>
  </si>
  <si>
    <t>ELE-CXS-200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</si>
  <si>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gesso/dry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wall.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Tramontina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</si>
  <si>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08.01.02.02.09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</si>
  <si>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RJ-45,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fundido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Olivo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</si>
  <si>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08.01.02.02</t>
    </r>
  </si>
  <si>
    <t>08.01.02.03</t>
  </si>
  <si>
    <t>CABOS</t>
  </si>
  <si>
    <t>08.01.02.03.01</t>
  </si>
  <si>
    <t>11.80.20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</si>
  <si>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UTP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trançado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blindado,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</si>
  <si>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08.01.02.03.02</t>
  </si>
  <si>
    <t>73768/010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</si>
  <si>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telefônico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CCI-50,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pares.</t>
    </r>
  </si>
  <si>
    <t>08.01.02.03.03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</si>
  <si>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versão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1.4,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conectores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pontas,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comprimento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10m.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</si>
  <si>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08.01.02.03</t>
    </r>
  </si>
  <si>
    <t>08.01.02.04</t>
  </si>
  <si>
    <r>
      <rPr>
        <b/>
        <sz val="10"/>
        <rFont val="Century Gothic"/>
        <family val="2"/>
      </rPr>
      <t>RACK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</si>
  <si>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08.01.02.04.01</t>
  </si>
  <si>
    <t>CAB-RACK-020</t>
  </si>
  <si>
    <r>
      <rPr>
        <sz val="10"/>
        <rFont val="Century Gothic"/>
        <family val="2"/>
      </rPr>
      <t>Organizador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(guia)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cabos,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fechado,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1U,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bege.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Triunfo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</si>
  <si>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08.01.02.04.02</t>
  </si>
  <si>
    <t>11.82.66</t>
  </si>
  <si>
    <r>
      <rPr>
        <sz val="10"/>
        <rFont val="Century Gothic"/>
        <family val="2"/>
      </rPr>
      <t>Patch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panel,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</si>
  <si>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08.01.02.04.03</t>
  </si>
  <si>
    <r>
      <rPr>
        <sz val="10"/>
        <rFont val="Century Gothic"/>
        <family val="2"/>
      </rPr>
      <t>Kit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equipamentos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composto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gaiola,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parafuso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arruela.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Techfix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</si>
  <si>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08.01.02.04.04</t>
  </si>
  <si>
    <t>11.82.70</t>
  </si>
  <si>
    <r>
      <rPr>
        <sz val="10"/>
        <rFont val="Century Gothic"/>
        <family val="2"/>
      </rPr>
      <t>Identificação,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Teste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Certificação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estruturado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–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</si>
  <si>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08.01.02.04</t>
    </r>
  </si>
  <si>
    <r>
      <rPr>
        <b/>
        <sz val="10"/>
        <rFont val="Century Gothic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</si>
  <si>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UNIT.
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</si>
  <si>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</si>
  <si>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UNIT.
CUSTO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</si>
  <si>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CUSTO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</si>
</sst>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mm\.dd\.yy;@"/>
    <numFmt numFmtId="165" formatCode="#,##0.0000"/>
    <numFmt numFmtId="166" formatCode="0.0000"/>
    <numFmt numFmtId="167" formatCode="0.0000000"/>
  </numFmts>
  <fonts count="2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Century Gothic"/>
      <family val="2"/>
    </font>
    <font>
      <sz val="10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sz val="10"/>
      <color indexed="8"/>
      <name val="Arial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8"/>
      <name val="Times New Roman"/>
      <family val="1"/>
    </font>
    <font>
      <sz val="11"/>
      <color rgb="FF000000"/>
      <name val="Calibri"/>
      <family val="2"/>
    </font>
    <font>
      <b/>
      <sz val="10"/>
      <color rgb="FF000000"/>
      <name val="Times New Roman"/>
      <family val="1"/>
    </font>
    <font>
      <sz val="10"/>
      <name val="Century Gothic"/>
      <family val="2"/>
    </font>
    <font>
      <sz val="10"/>
      <name val="Times New Roman"/>
      <family val="1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sz val="10"/>
      <color indexed="8"/>
      <name val="Courier"/>
      <family val="3"/>
    </font>
    <font>
      <b/>
      <sz val="14"/>
      <color rgb="FF000000"/>
      <name val="Times New Roman"/>
      <family val="1"/>
    </font>
    <font>
      <sz val="7"/>
      <color rgb="FF000000"/>
      <name val="Century Gothic"/>
      <family val="2"/>
    </font>
    <font>
      <b/>
      <sz val="7"/>
      <name val="Century Gothic"/>
      <family val="2"/>
    </font>
    <font>
      <sz val="7"/>
      <name val="Times New Roman"/>
      <family val="1"/>
    </font>
    <font>
      <sz val="7"/>
      <name val="Century Gothic"/>
      <family val="2"/>
    </font>
    <font>
      <sz val="8"/>
      <name val="Times New Roman"/>
      <charset val="204"/>
    </font>
  </fonts>
  <fills count="13">
    <fill>
      <patternFill patternType="none"/>
    </fill>
    <fill>
      <patternFill patternType="gray125"/>
    </fill>
    <fill>
      <patternFill patternType="solid">
        <fgColor rgb="FF65FFFF"/>
      </patternFill>
    </fill>
    <fill>
      <patternFill patternType="solid">
        <fgColor rgb="FFB3B3B3"/>
      </patternFill>
    </fill>
    <fill>
      <patternFill patternType="solid">
        <fgColor rgb="FFCCFFCC"/>
      </patternFill>
    </fill>
    <fill>
      <patternFill patternType="solid">
        <fgColor rgb="FF99FFCC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9FF66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44" fontId="2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73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" fontId="7" fillId="7" borderId="5" xfId="2" applyNumberFormat="1" applyFont="1" applyFill="1" applyBorder="1" applyAlignment="1" applyProtection="1">
      <alignment horizontal="right"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8" fillId="8" borderId="6" xfId="7" applyFont="1" applyFill="1" applyBorder="1" applyAlignment="1">
      <alignment horizontal="center" vertical="center" wrapText="1"/>
    </xf>
    <xf numFmtId="166" fontId="18" fillId="8" borderId="6" xfId="6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0" fontId="13" fillId="9" borderId="6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 wrapText="1"/>
    </xf>
    <xf numFmtId="0" fontId="14" fillId="0" borderId="6" xfId="4" applyFont="1" applyFill="1" applyBorder="1" applyAlignment="1" applyProtection="1">
      <alignment vertical="center" wrapText="1"/>
      <protection locked="0"/>
    </xf>
    <xf numFmtId="0" fontId="14" fillId="0" borderId="6" xfId="4" applyFont="1" applyFill="1" applyBorder="1" applyAlignment="1" applyProtection="1">
      <alignment horizontal="center" vertical="center" wrapText="1"/>
      <protection locked="0"/>
    </xf>
    <xf numFmtId="2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4" applyFont="1" applyFill="1" applyBorder="1" applyAlignment="1" applyProtection="1">
      <alignment horizontal="center" vertical="center" wrapText="1"/>
      <protection locked="0"/>
    </xf>
    <xf numFmtId="0" fontId="4" fillId="0" borderId="6" xfId="4" applyFont="1" applyFill="1" applyBorder="1" applyAlignment="1" applyProtection="1">
      <alignment vertical="center" wrapText="1"/>
      <protection locked="0"/>
    </xf>
    <xf numFmtId="2" fontId="4" fillId="0" borderId="6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6" xfId="4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>
      <alignment vertical="center"/>
    </xf>
    <xf numFmtId="0" fontId="3" fillId="10" borderId="0" xfId="0" applyFont="1" applyFill="1" applyBorder="1" applyAlignment="1">
      <alignment horizontal="left" vertical="center"/>
    </xf>
    <xf numFmtId="4" fontId="14" fillId="0" borderId="6" xfId="4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>
      <alignment horizontal="left" vertical="center"/>
    </xf>
    <xf numFmtId="4" fontId="13" fillId="9" borderId="6" xfId="0" applyNumberFormat="1" applyFont="1" applyFill="1" applyBorder="1" applyAlignment="1">
      <alignment horizontal="center" vertical="center"/>
    </xf>
    <xf numFmtId="4" fontId="4" fillId="0" borderId="6" xfId="4" applyNumberFormat="1" applyFont="1" applyFill="1" applyBorder="1" applyAlignment="1" applyProtection="1">
      <alignment vertical="center" wrapText="1"/>
      <protection locked="0"/>
    </xf>
    <xf numFmtId="4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0" applyNumberFormat="1" applyFont="1" applyBorder="1" applyAlignment="1">
      <alignment horizontal="center" vertical="center"/>
    </xf>
    <xf numFmtId="167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10" fontId="14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17" fillId="11" borderId="7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14" fillId="0" borderId="7" xfId="4" applyFont="1" applyFill="1" applyBorder="1" applyAlignment="1" applyProtection="1">
      <alignment horizontal="center" vertical="center" wrapText="1"/>
      <protection locked="0"/>
    </xf>
    <xf numFmtId="0" fontId="4" fillId="0" borderId="7" xfId="4" applyFont="1" applyFill="1" applyBorder="1" applyAlignment="1" applyProtection="1">
      <alignment horizontal="center" vertical="center" wrapText="1"/>
      <protection locked="0"/>
    </xf>
    <xf numFmtId="0" fontId="18" fillId="8" borderId="7" xfId="7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/>
    </xf>
    <xf numFmtId="0" fontId="17" fillId="11" borderId="6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horizontal="left" vertical="center"/>
    </xf>
    <xf numFmtId="0" fontId="3" fillId="11" borderId="6" xfId="0" applyFont="1" applyFill="1" applyBorder="1" applyAlignment="1">
      <alignment horizontal="left" vertical="center"/>
    </xf>
    <xf numFmtId="4" fontId="3" fillId="11" borderId="6" xfId="0" applyNumberFormat="1" applyFont="1" applyFill="1" applyBorder="1" applyAlignment="1">
      <alignment horizontal="left" vertical="center"/>
    </xf>
    <xf numFmtId="4" fontId="14" fillId="0" borderId="6" xfId="0" applyNumberFormat="1" applyFont="1" applyFill="1" applyBorder="1" applyAlignment="1">
      <alignment horizontal="right" vertical="center" wrapText="1"/>
    </xf>
    <xf numFmtId="2" fontId="3" fillId="11" borderId="6" xfId="0" applyNumberFormat="1" applyFont="1" applyFill="1" applyBorder="1" applyAlignment="1">
      <alignment horizontal="center" vertical="center"/>
    </xf>
    <xf numFmtId="4" fontId="3" fillId="11" borderId="6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1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11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0" borderId="20" xfId="0" applyFill="1" applyBorder="1" applyAlignment="1">
      <alignment vertical="center"/>
    </xf>
    <xf numFmtId="0" fontId="0" fillId="0" borderId="8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4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5" xfId="0" applyFill="1" applyBorder="1" applyAlignment="1">
      <alignment vertical="center" wrapText="1"/>
    </xf>
    <xf numFmtId="0" fontId="0" fillId="0" borderId="17" xfId="0" applyFill="1" applyBorder="1" applyAlignment="1">
      <alignment vertical="center"/>
    </xf>
    <xf numFmtId="0" fontId="23" fillId="2" borderId="1" xfId="0" applyFont="1" applyFill="1" applyBorder="1" applyAlignment="1">
      <alignment horizontal="left" vertical="center"/>
    </xf>
    <xf numFmtId="166" fontId="20" fillId="2" borderId="2" xfId="0" applyNumberFormat="1" applyFont="1" applyFill="1" applyBorder="1" applyAlignment="1">
      <alignment vertical="center" shrinkToFit="1"/>
    </xf>
    <xf numFmtId="166" fontId="20" fillId="2" borderId="4" xfId="0" applyNumberFormat="1" applyFont="1" applyFill="1" applyBorder="1" applyAlignment="1">
      <alignment vertical="center" shrinkToFit="1"/>
    </xf>
    <xf numFmtId="0" fontId="0" fillId="0" borderId="0" xfId="0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/>
    </xf>
    <xf numFmtId="0" fontId="0" fillId="0" borderId="13" xfId="0" applyFill="1" applyBorder="1" applyAlignment="1">
      <alignment horizontal="left" vertical="center"/>
    </xf>
    <xf numFmtId="0" fontId="6" fillId="3" borderId="2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164" fontId="10" fillId="0" borderId="25" xfId="0" applyNumberFormat="1" applyFont="1" applyFill="1" applyBorder="1" applyAlignment="1">
      <alignment horizontal="left" vertical="center" shrinkToFit="1"/>
    </xf>
    <xf numFmtId="0" fontId="0" fillId="0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shrinkToFit="1"/>
    </xf>
    <xf numFmtId="2" fontId="9" fillId="0" borderId="1" xfId="0" applyNumberFormat="1" applyFont="1" applyFill="1" applyBorder="1" applyAlignment="1">
      <alignment horizontal="right" vertical="center" shrinkToFit="1"/>
    </xf>
    <xf numFmtId="2" fontId="9" fillId="0" borderId="26" xfId="0" applyNumberFormat="1" applyFont="1" applyFill="1" applyBorder="1" applyAlignment="1">
      <alignment horizontal="right" vertical="center" shrinkToFit="1"/>
    </xf>
    <xf numFmtId="0" fontId="23" fillId="0" borderId="1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left" vertical="center"/>
    </xf>
    <xf numFmtId="0" fontId="0" fillId="4" borderId="1" xfId="0" applyFill="1" applyBorder="1" applyAlignment="1">
      <alignment horizontal="right" vertical="center" wrapText="1"/>
    </xf>
    <xf numFmtId="4" fontId="10" fillId="4" borderId="1" xfId="0" applyNumberFormat="1" applyFont="1" applyFill="1" applyBorder="1" applyAlignment="1">
      <alignment horizontal="right" vertical="center" shrinkToFit="1"/>
    </xf>
    <xf numFmtId="4" fontId="10" fillId="4" borderId="26" xfId="0" applyNumberFormat="1" applyFont="1" applyFill="1" applyBorder="1" applyAlignment="1">
      <alignment horizontal="right" vertical="center" shrinkToFit="1"/>
    </xf>
    <xf numFmtId="4" fontId="9" fillId="0" borderId="1" xfId="0" applyNumberFormat="1" applyFont="1" applyFill="1" applyBorder="1" applyAlignment="1">
      <alignment horizontal="right" vertical="center" shrinkToFit="1"/>
    </xf>
    <xf numFmtId="164" fontId="9" fillId="0" borderId="1" xfId="0" applyNumberFormat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0" fontId="0" fillId="5" borderId="27" xfId="0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0" fillId="5" borderId="28" xfId="0" applyFill="1" applyBorder="1" applyAlignment="1">
      <alignment horizontal="right" vertical="center" wrapText="1"/>
    </xf>
    <xf numFmtId="0" fontId="0" fillId="5" borderId="28" xfId="0" applyFill="1" applyBorder="1" applyAlignment="1">
      <alignment horizontal="left" vertical="center"/>
    </xf>
    <xf numFmtId="4" fontId="10" fillId="5" borderId="28" xfId="0" applyNumberFormat="1" applyFont="1" applyFill="1" applyBorder="1" applyAlignment="1">
      <alignment horizontal="right" vertical="center" shrinkToFit="1"/>
    </xf>
    <xf numFmtId="0" fontId="0" fillId="0" borderId="29" xfId="0" applyFill="1" applyBorder="1" applyAlignment="1">
      <alignment horizontal="left" vertical="center"/>
    </xf>
    <xf numFmtId="4" fontId="10" fillId="5" borderId="30" xfId="0" applyNumberFormat="1" applyFont="1" applyFill="1" applyBorder="1" applyAlignment="1">
      <alignment horizontal="right" vertical="center" shrinkToFit="1"/>
    </xf>
    <xf numFmtId="4" fontId="0" fillId="0" borderId="0" xfId="0" applyNumberFormat="1" applyFill="1" applyBorder="1" applyAlignment="1">
      <alignment horizontal="left" vertical="center"/>
    </xf>
    <xf numFmtId="9" fontId="0" fillId="0" borderId="0" xfId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1" fontId="16" fillId="0" borderId="1" xfId="0" applyNumberFormat="1" applyFont="1" applyFill="1" applyBorder="1" applyAlignment="1">
      <alignment horizontal="center" vertical="center" shrinkToFit="1"/>
    </xf>
    <xf numFmtId="2" fontId="16" fillId="0" borderId="1" xfId="0" applyNumberFormat="1" applyFont="1" applyFill="1" applyBorder="1" applyAlignment="1">
      <alignment horizontal="right" vertical="center" shrinkToFit="1"/>
    </xf>
    <xf numFmtId="4" fontId="17" fillId="4" borderId="1" xfId="0" applyNumberFormat="1" applyFont="1" applyFill="1" applyBorder="1" applyAlignment="1">
      <alignment horizontal="right" vertical="center" shrinkToFit="1"/>
    </xf>
    <xf numFmtId="4" fontId="16" fillId="0" borderId="1" xfId="0" applyNumberFormat="1" applyFont="1" applyFill="1" applyBorder="1" applyAlignment="1">
      <alignment horizontal="right" vertical="center" shrinkToFit="1"/>
    </xf>
    <xf numFmtId="0" fontId="4" fillId="4" borderId="1" xfId="0" applyFont="1" applyFill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horizontal="center" vertical="center" shrinkToFit="1"/>
    </xf>
    <xf numFmtId="9" fontId="3" fillId="0" borderId="0" xfId="1" applyFont="1" applyFill="1" applyBorder="1" applyAlignment="1">
      <alignment horizontal="left" vertical="center"/>
    </xf>
    <xf numFmtId="4" fontId="7" fillId="7" borderId="5" xfId="11" applyNumberFormat="1" applyFont="1" applyFill="1" applyBorder="1" applyAlignment="1" applyProtection="1">
      <alignment horizontal="right" vertical="center" wrapText="1"/>
      <protection locked="0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  <xf numFmtId="166" fontId="16" fillId="2" borderId="2" xfId="0" applyNumberFormat="1" applyFont="1" applyFill="1" applyBorder="1" applyAlignment="1">
      <alignment vertical="center" shrinkToFit="1"/>
    </xf>
    <xf numFmtId="166" fontId="16" fillId="2" borderId="4" xfId="0" applyNumberFormat="1" applyFont="1" applyFill="1" applyBorder="1" applyAlignment="1">
      <alignment vertical="center" shrinkToFit="1"/>
    </xf>
    <xf numFmtId="165" fontId="3" fillId="0" borderId="0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horizontal="center" vertical="center" wrapText="1"/>
    </xf>
    <xf numFmtId="164" fontId="17" fillId="0" borderId="25" xfId="0" applyNumberFormat="1" applyFont="1" applyFill="1" applyBorder="1" applyAlignment="1">
      <alignment horizontal="left" vertical="center" shrinkToFit="1"/>
    </xf>
    <xf numFmtId="0" fontId="3" fillId="0" borderId="26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4" fontId="17" fillId="4" borderId="26" xfId="0" applyNumberFormat="1" applyFont="1" applyFill="1" applyBorder="1" applyAlignment="1">
      <alignment horizontal="right" vertical="center" shrinkToFit="1"/>
    </xf>
    <xf numFmtId="0" fontId="3" fillId="5" borderId="27" xfId="0" applyFont="1" applyFill="1" applyBorder="1" applyAlignment="1">
      <alignment horizontal="left" vertical="center" wrapText="1"/>
    </xf>
    <xf numFmtId="0" fontId="3" fillId="5" borderId="28" xfId="0" applyFont="1" applyFill="1" applyBorder="1" applyAlignment="1">
      <alignment horizontal="left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right" vertical="center" wrapText="1"/>
    </xf>
    <xf numFmtId="4" fontId="17" fillId="5" borderId="28" xfId="0" applyNumberFormat="1" applyFont="1" applyFill="1" applyBorder="1" applyAlignment="1">
      <alignment horizontal="right" vertical="center" shrinkToFit="1"/>
    </xf>
    <xf numFmtId="0" fontId="3" fillId="0" borderId="29" xfId="0" applyFont="1" applyFill="1" applyBorder="1" applyAlignment="1">
      <alignment horizontal="left" vertical="center"/>
    </xf>
    <xf numFmtId="4" fontId="17" fillId="5" borderId="30" xfId="0" applyNumberFormat="1" applyFont="1" applyFill="1" applyBorder="1" applyAlignment="1">
      <alignment horizontal="right" vertical="center" shrinkToFit="1"/>
    </xf>
    <xf numFmtId="0" fontId="24" fillId="3" borderId="1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166" fontId="20" fillId="12" borderId="0" xfId="0" applyNumberFormat="1" applyFont="1" applyFill="1" applyBorder="1" applyAlignment="1">
      <alignment horizontal="center" vertical="center" wrapText="1" shrinkToFit="1"/>
    </xf>
    <xf numFmtId="166" fontId="20" fillId="12" borderId="16" xfId="0" applyNumberFormat="1" applyFont="1" applyFill="1" applyBorder="1" applyAlignment="1">
      <alignment horizontal="center" vertical="center" wrapText="1" shrinkToFit="1"/>
    </xf>
    <xf numFmtId="0" fontId="3" fillId="0" borderId="32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166" fontId="20" fillId="12" borderId="2" xfId="0" applyNumberFormat="1" applyFont="1" applyFill="1" applyBorder="1" applyAlignment="1">
      <alignment horizontal="center" vertical="center" wrapText="1" shrinkToFit="1"/>
    </xf>
    <xf numFmtId="166" fontId="20" fillId="12" borderId="24" xfId="0" applyNumberFormat="1" applyFont="1" applyFill="1" applyBorder="1" applyAlignment="1">
      <alignment horizontal="center" vertical="center" wrapText="1" shrinkToFit="1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166" fontId="20" fillId="12" borderId="18" xfId="0" applyNumberFormat="1" applyFont="1" applyFill="1" applyBorder="1" applyAlignment="1">
      <alignment horizontal="center" vertical="center" wrapText="1" shrinkToFit="1"/>
    </xf>
    <xf numFmtId="166" fontId="20" fillId="12" borderId="19" xfId="0" applyNumberFormat="1" applyFont="1" applyFill="1" applyBorder="1" applyAlignment="1">
      <alignment horizontal="center" vertical="center" wrapText="1" shrinkToFit="1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166" fontId="20" fillId="6" borderId="2" xfId="0" applyNumberFormat="1" applyFont="1" applyFill="1" applyBorder="1" applyAlignment="1">
      <alignment horizontal="center" vertical="center" wrapText="1" shrinkToFit="1"/>
    </xf>
    <xf numFmtId="166" fontId="20" fillId="6" borderId="4" xfId="0" applyNumberFormat="1" applyFont="1" applyFill="1" applyBorder="1" applyAlignment="1">
      <alignment horizontal="center" vertical="center" wrapText="1" shrinkToFit="1"/>
    </xf>
    <xf numFmtId="166" fontId="20" fillId="12" borderId="4" xfId="0" applyNumberFormat="1" applyFont="1" applyFill="1" applyBorder="1" applyAlignment="1">
      <alignment horizontal="center" vertical="center" wrapText="1" shrinkToFit="1"/>
    </xf>
  </cellXfs>
  <cellStyles count="12">
    <cellStyle name="Ênfase1 2" xfId="5"/>
    <cellStyle name="Moeda" xfId="6" builtinId="4"/>
    <cellStyle name="Normal" xfId="0" builtinId="0"/>
    <cellStyle name="Normal 2" xfId="4"/>
    <cellStyle name="Normal 3" xfId="9"/>
    <cellStyle name="Normal_Pesquisa no referencial 10 de maio de 2013" xfId="7"/>
    <cellStyle name="Porcentagem" xfId="1" builtinId="5"/>
    <cellStyle name="Porcentagem 2" xfId="10"/>
    <cellStyle name="Texto Explicativo 2 17" xfId="3"/>
    <cellStyle name="Vírgula" xfId="2" builtinId="3"/>
    <cellStyle name="Vírgula 2" xfId="11"/>
    <cellStyle name="Vírgula 3" xfId="8"/>
  </cellStyles>
  <dxfs count="4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9" defaultPivotStyle="PivotStyleLight16"/>
  <colors>
    <mruColors>
      <color rgb="FFFFFF66"/>
      <color rgb="FF00FF00"/>
      <color rgb="FFFF3399"/>
      <color rgb="FF66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156884</xdr:colOff>
      <xdr:row>1</xdr:row>
      <xdr:rowOff>79817</xdr:rowOff>
    </xdr:from>
    <xdr:ext cx="1411940" cy="623902"/>
    <xdr:pic>
      <xdr:nvPicPr>
        <xdr:cNvPr id="4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766" y="236699"/>
          <a:ext cx="1411940" cy="623902"/>
        </a:xfrm>
        <a:prstGeom prst="rect">
          <a:avLst/>
        </a:prstGeom>
      </xdr:spPr>
    </xdr:pic>
    <xdr:clientData/>
  </xdr:oneCellAnchor>
  <xdr:twoCellAnchor editAs="oneCell">
    <xdr:from>
      <xdr:col>6</xdr:col>
      <xdr:colOff>313767</xdr:colOff>
      <xdr:row>1</xdr:row>
      <xdr:rowOff>84928</xdr:rowOff>
    </xdr:from>
    <xdr:to>
      <xdr:col>7</xdr:col>
      <xdr:colOff>627529</xdr:colOff>
      <xdr:row>1</xdr:row>
      <xdr:rowOff>781456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2" y="241810"/>
          <a:ext cx="1109380" cy="6965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36733</xdr:colOff>
      <xdr:row>3</xdr:row>
      <xdr:rowOff>67236</xdr:rowOff>
    </xdr:from>
    <xdr:ext cx="1645920" cy="691896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792" y="717177"/>
          <a:ext cx="1645920" cy="691896"/>
        </a:xfrm>
        <a:prstGeom prst="rect">
          <a:avLst/>
        </a:prstGeom>
      </xdr:spPr>
    </xdr:pic>
    <xdr:clientData/>
  </xdr:oneCellAnchor>
  <xdr:twoCellAnchor editAs="oneCell">
    <xdr:from>
      <xdr:col>5</xdr:col>
      <xdr:colOff>3361765</xdr:colOff>
      <xdr:row>3</xdr:row>
      <xdr:rowOff>67236</xdr:rowOff>
    </xdr:from>
    <xdr:to>
      <xdr:col>6</xdr:col>
      <xdr:colOff>336176</xdr:colOff>
      <xdr:row>4</xdr:row>
      <xdr:rowOff>450713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4941" y="470648"/>
          <a:ext cx="1143000" cy="7308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50807</xdr:colOff>
      <xdr:row>1</xdr:row>
      <xdr:rowOff>55469</xdr:rowOff>
    </xdr:from>
    <xdr:ext cx="1502664" cy="658367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89" y="212351"/>
          <a:ext cx="1502664" cy="658367"/>
        </a:xfrm>
        <a:prstGeom prst="rect">
          <a:avLst/>
        </a:prstGeom>
      </xdr:spPr>
    </xdr:pic>
    <xdr:clientData/>
  </xdr:oneCellAnchor>
  <xdr:twoCellAnchor editAs="oneCell">
    <xdr:from>
      <xdr:col>5</xdr:col>
      <xdr:colOff>2868705</xdr:colOff>
      <xdr:row>1</xdr:row>
      <xdr:rowOff>44824</xdr:rowOff>
    </xdr:from>
    <xdr:to>
      <xdr:col>6</xdr:col>
      <xdr:colOff>459440</xdr:colOff>
      <xdr:row>2</xdr:row>
      <xdr:rowOff>361066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0411" y="201706"/>
          <a:ext cx="1143000" cy="730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38"/>
  <sheetViews>
    <sheetView showGridLines="0" tabSelected="1" zoomScale="85" zoomScaleNormal="85" workbookViewId="0">
      <pane ySplit="6" topLeftCell="A7" activePane="bottomLeft" state="frozen"/>
      <selection activeCell="C1" sqref="C1"/>
      <selection pane="bottomLeft" activeCell="D138" sqref="D138"/>
    </sheetView>
  </sheetViews>
  <sheetFormatPr defaultRowHeight="12.75" x14ac:dyDescent="0.2"/>
  <cols>
    <col min="1" max="1" width="9.5" style="1" bestFit="1" customWidth="1"/>
    <col min="2" max="2" width="21.6640625" style="1" customWidth="1"/>
    <col min="3" max="3" width="20" style="1" customWidth="1"/>
    <col min="4" max="4" width="121.83203125" style="5" customWidth="1"/>
    <col min="5" max="5" width="10.33203125" style="1" bestFit="1" customWidth="1"/>
    <col min="6" max="6" width="19.33203125" style="1" customWidth="1"/>
    <col min="7" max="7" width="13.83203125" style="29" customWidth="1"/>
    <col min="8" max="8" width="12.83203125" style="29" bestFit="1" customWidth="1"/>
    <col min="9" max="9" width="2.5" style="1" customWidth="1"/>
    <col min="10" max="16384" width="9.33203125" style="1"/>
  </cols>
  <sheetData>
    <row r="2" spans="1:8" s="2" customFormat="1" ht="65.25" customHeight="1" x14ac:dyDescent="0.2">
      <c r="B2" s="158"/>
      <c r="C2" s="159" t="s">
        <v>391</v>
      </c>
      <c r="D2" s="159"/>
      <c r="E2" s="159"/>
      <c r="F2" s="159"/>
      <c r="G2" s="53"/>
      <c r="H2" s="54"/>
    </row>
    <row r="3" spans="1:8" s="2" customFormat="1" ht="17.25" customHeight="1" x14ac:dyDescent="0.2">
      <c r="B3" s="72" t="s">
        <v>400</v>
      </c>
      <c r="C3" s="72"/>
      <c r="D3" s="73" t="s">
        <v>401</v>
      </c>
      <c r="E3" s="154"/>
      <c r="F3" s="154"/>
      <c r="G3" s="53"/>
      <c r="H3" s="54"/>
    </row>
    <row r="4" spans="1:8" s="2" customFormat="1" ht="17.25" customHeight="1" x14ac:dyDescent="0.2">
      <c r="B4" s="72" t="s">
        <v>404</v>
      </c>
      <c r="C4" s="72"/>
      <c r="D4" s="73" t="s">
        <v>405</v>
      </c>
      <c r="E4" s="154"/>
      <c r="F4" s="154"/>
      <c r="G4" s="53"/>
      <c r="H4" s="54"/>
    </row>
    <row r="5" spans="1:8" x14ac:dyDescent="0.2">
      <c r="B5" s="37" t="s">
        <v>375</v>
      </c>
      <c r="C5" s="17" t="s">
        <v>376</v>
      </c>
      <c r="D5" s="18" t="s">
        <v>377</v>
      </c>
      <c r="E5" s="17" t="s">
        <v>378</v>
      </c>
      <c r="F5" s="17" t="s">
        <v>379</v>
      </c>
      <c r="G5" s="30" t="s">
        <v>380</v>
      </c>
      <c r="H5" s="30" t="s">
        <v>381</v>
      </c>
    </row>
    <row r="6" spans="1:8" x14ac:dyDescent="0.2">
      <c r="C6" s="42"/>
      <c r="D6" s="43"/>
      <c r="E6" s="42"/>
      <c r="F6" s="42"/>
      <c r="G6" s="44"/>
      <c r="H6" s="44"/>
    </row>
    <row r="7" spans="1:8" x14ac:dyDescent="0.2">
      <c r="B7" s="36" t="s">
        <v>390</v>
      </c>
      <c r="C7" s="45" t="s">
        <v>42</v>
      </c>
      <c r="D7" s="46" t="s">
        <v>43</v>
      </c>
      <c r="E7" s="47"/>
      <c r="F7" s="47"/>
      <c r="G7" s="48"/>
      <c r="H7" s="48"/>
    </row>
    <row r="8" spans="1:8" x14ac:dyDescent="0.2">
      <c r="B8" s="37" t="s">
        <v>375</v>
      </c>
      <c r="C8" s="17" t="s">
        <v>376</v>
      </c>
      <c r="D8" s="18" t="s">
        <v>377</v>
      </c>
      <c r="E8" s="17" t="s">
        <v>378</v>
      </c>
      <c r="F8" s="17" t="s">
        <v>379</v>
      </c>
      <c r="G8" s="30" t="s">
        <v>380</v>
      </c>
      <c r="H8" s="30" t="s">
        <v>381</v>
      </c>
    </row>
    <row r="9" spans="1:8" s="12" customFormat="1" ht="13.5" x14ac:dyDescent="0.2">
      <c r="A9" s="26"/>
      <c r="B9" s="38" t="s">
        <v>26</v>
      </c>
      <c r="C9" s="20" t="s">
        <v>188</v>
      </c>
      <c r="D9" s="19" t="s">
        <v>189</v>
      </c>
      <c r="E9" s="20" t="s">
        <v>209</v>
      </c>
      <c r="F9" s="21">
        <v>1</v>
      </c>
      <c r="G9" s="49">
        <f>(19640/220)*2*20</f>
        <v>3570.9090909090905</v>
      </c>
      <c r="H9" s="28">
        <f>F9*G9</f>
        <v>3570.9090909090905</v>
      </c>
    </row>
    <row r="10" spans="1:8" x14ac:dyDescent="0.2">
      <c r="C10" s="42"/>
      <c r="D10" s="43"/>
      <c r="E10" s="42"/>
      <c r="F10" s="42"/>
      <c r="G10" s="44"/>
      <c r="H10" s="44"/>
    </row>
    <row r="11" spans="1:8" x14ac:dyDescent="0.2">
      <c r="B11" s="36" t="s">
        <v>390</v>
      </c>
      <c r="C11" s="45" t="s">
        <v>44</v>
      </c>
      <c r="D11" s="46" t="s">
        <v>45</v>
      </c>
      <c r="E11" s="47"/>
      <c r="F11" s="47"/>
      <c r="G11" s="48"/>
      <c r="H11" s="48"/>
    </row>
    <row r="12" spans="1:8" x14ac:dyDescent="0.2">
      <c r="B12" s="37" t="s">
        <v>375</v>
      </c>
      <c r="C12" s="17" t="s">
        <v>376</v>
      </c>
      <c r="D12" s="18" t="s">
        <v>377</v>
      </c>
      <c r="E12" s="17" t="s">
        <v>378</v>
      </c>
      <c r="F12" s="17" t="s">
        <v>379</v>
      </c>
      <c r="G12" s="30" t="s">
        <v>380</v>
      </c>
      <c r="H12" s="30" t="s">
        <v>381</v>
      </c>
    </row>
    <row r="13" spans="1:8" s="12" customFormat="1" ht="13.5" x14ac:dyDescent="0.2">
      <c r="A13" s="26"/>
      <c r="B13" s="38" t="s">
        <v>26</v>
      </c>
      <c r="C13" s="20" t="s">
        <v>188</v>
      </c>
      <c r="D13" s="19" t="s">
        <v>189</v>
      </c>
      <c r="E13" s="20" t="s">
        <v>209</v>
      </c>
      <c r="F13" s="21">
        <v>1</v>
      </c>
      <c r="G13" s="49">
        <f>(19640/220)*2*20</f>
        <v>3570.9090909090905</v>
      </c>
      <c r="H13" s="28">
        <f>F13*G13</f>
        <v>3570.9090909090905</v>
      </c>
    </row>
    <row r="14" spans="1:8" x14ac:dyDescent="0.2">
      <c r="C14" s="42"/>
      <c r="D14" s="43"/>
      <c r="E14" s="42"/>
      <c r="F14" s="42"/>
      <c r="G14" s="44"/>
      <c r="H14" s="44"/>
    </row>
    <row r="15" spans="1:8" x14ac:dyDescent="0.2">
      <c r="B15" s="36" t="s">
        <v>390</v>
      </c>
      <c r="C15" s="45" t="s">
        <v>46</v>
      </c>
      <c r="D15" s="46" t="s">
        <v>47</v>
      </c>
      <c r="E15" s="47"/>
      <c r="F15" s="47"/>
      <c r="G15" s="48"/>
      <c r="H15" s="48"/>
    </row>
    <row r="16" spans="1:8" x14ac:dyDescent="0.2">
      <c r="B16" s="37" t="s">
        <v>375</v>
      </c>
      <c r="C16" s="17" t="s">
        <v>376</v>
      </c>
      <c r="D16" s="18" t="s">
        <v>377</v>
      </c>
      <c r="E16" s="17" t="s">
        <v>378</v>
      </c>
      <c r="F16" s="17" t="s">
        <v>379</v>
      </c>
      <c r="G16" s="30" t="s">
        <v>380</v>
      </c>
      <c r="H16" s="30" t="s">
        <v>381</v>
      </c>
    </row>
    <row r="17" spans="1:8" s="12" customFormat="1" x14ac:dyDescent="0.2">
      <c r="A17" s="26"/>
      <c r="B17" s="39" t="s">
        <v>176</v>
      </c>
      <c r="C17" s="22">
        <v>93572</v>
      </c>
      <c r="D17" s="23" t="s">
        <v>177</v>
      </c>
      <c r="E17" s="22" t="s">
        <v>175</v>
      </c>
      <c r="F17" s="24"/>
      <c r="G17" s="31" t="s">
        <v>178</v>
      </c>
      <c r="H17" s="31">
        <f>SUBTOTAL(9,H18:H24)</f>
        <v>6009.0119999999988</v>
      </c>
    </row>
    <row r="18" spans="1:8" s="12" customFormat="1" ht="13.5" x14ac:dyDescent="0.2">
      <c r="A18" s="26"/>
      <c r="B18" s="38" t="s">
        <v>179</v>
      </c>
      <c r="C18" s="20">
        <v>40818</v>
      </c>
      <c r="D18" s="19" t="s">
        <v>180</v>
      </c>
      <c r="E18" s="20" t="s">
        <v>175</v>
      </c>
      <c r="F18" s="21">
        <v>1</v>
      </c>
      <c r="G18" s="28">
        <v>5600</v>
      </c>
      <c r="H18" s="28">
        <f>F18*G18</f>
        <v>5600</v>
      </c>
    </row>
    <row r="19" spans="1:8" s="12" customFormat="1" ht="13.5" x14ac:dyDescent="0.2">
      <c r="A19" s="26"/>
      <c r="B19" s="38" t="s">
        <v>179</v>
      </c>
      <c r="C19" s="20">
        <v>40861</v>
      </c>
      <c r="D19" s="19" t="s">
        <v>181</v>
      </c>
      <c r="E19" s="20" t="s">
        <v>175</v>
      </c>
      <c r="F19" s="21">
        <v>1</v>
      </c>
      <c r="G19" s="28">
        <v>138.5</v>
      </c>
      <c r="H19" s="28">
        <f t="shared" ref="H19:H24" si="0">F19*G19</f>
        <v>138.5</v>
      </c>
    </row>
    <row r="20" spans="1:8" s="12" customFormat="1" ht="13.5" x14ac:dyDescent="0.2">
      <c r="A20" s="26"/>
      <c r="B20" s="38" t="s">
        <v>179</v>
      </c>
      <c r="C20" s="20">
        <v>40862</v>
      </c>
      <c r="D20" s="19" t="s">
        <v>182</v>
      </c>
      <c r="E20" s="20" t="s">
        <v>175</v>
      </c>
      <c r="F20" s="21">
        <v>1</v>
      </c>
      <c r="G20" s="28">
        <v>126.3</v>
      </c>
      <c r="H20" s="28">
        <f t="shared" si="0"/>
        <v>126.3</v>
      </c>
    </row>
    <row r="21" spans="1:8" s="12" customFormat="1" ht="13.5" x14ac:dyDescent="0.2">
      <c r="A21" s="26"/>
      <c r="B21" s="38" t="s">
        <v>179</v>
      </c>
      <c r="C21" s="20">
        <v>40863</v>
      </c>
      <c r="D21" s="19" t="s">
        <v>183</v>
      </c>
      <c r="E21" s="20" t="s">
        <v>175</v>
      </c>
      <c r="F21" s="21">
        <v>1</v>
      </c>
      <c r="G21" s="28">
        <v>69.239999999999995</v>
      </c>
      <c r="H21" s="28">
        <f t="shared" si="0"/>
        <v>69.239999999999995</v>
      </c>
    </row>
    <row r="22" spans="1:8" s="12" customFormat="1" ht="13.5" x14ac:dyDescent="0.2">
      <c r="A22" s="26"/>
      <c r="B22" s="38" t="s">
        <v>179</v>
      </c>
      <c r="C22" s="20">
        <v>40864</v>
      </c>
      <c r="D22" s="19" t="s">
        <v>184</v>
      </c>
      <c r="E22" s="20" t="s">
        <v>175</v>
      </c>
      <c r="F22" s="21">
        <v>1</v>
      </c>
      <c r="G22" s="28">
        <v>3.94</v>
      </c>
      <c r="H22" s="28">
        <f t="shared" si="0"/>
        <v>3.94</v>
      </c>
    </row>
    <row r="23" spans="1:8" s="12" customFormat="1" ht="13.5" x14ac:dyDescent="0.2">
      <c r="A23" s="26"/>
      <c r="B23" s="38" t="s">
        <v>185</v>
      </c>
      <c r="C23" s="20">
        <v>93557</v>
      </c>
      <c r="D23" s="19" t="s">
        <v>186</v>
      </c>
      <c r="E23" s="20" t="s">
        <v>175</v>
      </c>
      <c r="F23" s="21">
        <v>0.05</v>
      </c>
      <c r="G23" s="28">
        <v>162.63999999999999</v>
      </c>
      <c r="H23" s="28">
        <f t="shared" si="0"/>
        <v>8.1319999999999997</v>
      </c>
    </row>
    <row r="24" spans="1:8" s="12" customFormat="1" ht="27" x14ac:dyDescent="0.2">
      <c r="A24" s="26"/>
      <c r="B24" s="38" t="s">
        <v>185</v>
      </c>
      <c r="C24" s="20">
        <v>95422</v>
      </c>
      <c r="D24" s="19" t="s">
        <v>187</v>
      </c>
      <c r="E24" s="20" t="s">
        <v>175</v>
      </c>
      <c r="F24" s="21">
        <v>1</v>
      </c>
      <c r="G24" s="28">
        <v>62.9</v>
      </c>
      <c r="H24" s="28">
        <f t="shared" si="0"/>
        <v>62.9</v>
      </c>
    </row>
    <row r="25" spans="1:8" x14ac:dyDescent="0.2">
      <c r="C25" s="42"/>
      <c r="D25" s="43"/>
      <c r="E25" s="42"/>
      <c r="F25" s="42"/>
      <c r="G25" s="44"/>
      <c r="H25" s="44"/>
    </row>
    <row r="26" spans="1:8" x14ac:dyDescent="0.2">
      <c r="B26" s="36" t="s">
        <v>390</v>
      </c>
      <c r="C26" s="45" t="s">
        <v>48</v>
      </c>
      <c r="D26" s="46" t="s">
        <v>49</v>
      </c>
      <c r="E26" s="47"/>
      <c r="F26" s="47"/>
      <c r="G26" s="48"/>
      <c r="H26" s="48"/>
    </row>
    <row r="27" spans="1:8" x14ac:dyDescent="0.2">
      <c r="A27" s="26"/>
      <c r="B27" s="37" t="s">
        <v>375</v>
      </c>
      <c r="C27" s="17" t="s">
        <v>376</v>
      </c>
      <c r="D27" s="18" t="s">
        <v>377</v>
      </c>
      <c r="E27" s="17" t="s">
        <v>378</v>
      </c>
      <c r="F27" s="17" t="s">
        <v>379</v>
      </c>
      <c r="G27" s="30" t="s">
        <v>380</v>
      </c>
      <c r="H27" s="30" t="s">
        <v>381</v>
      </c>
    </row>
    <row r="28" spans="1:8" s="12" customFormat="1" ht="27" x14ac:dyDescent="0.2">
      <c r="A28" s="26"/>
      <c r="B28" s="38" t="s">
        <v>387</v>
      </c>
      <c r="C28" s="20"/>
      <c r="D28" s="19" t="s">
        <v>50</v>
      </c>
      <c r="E28" s="20">
        <v>1</v>
      </c>
      <c r="F28" s="21">
        <v>1</v>
      </c>
      <c r="G28" s="28">
        <v>296.35000000000002</v>
      </c>
      <c r="H28" s="28">
        <f t="shared" ref="H28" si="1">F28*G28</f>
        <v>296.35000000000002</v>
      </c>
    </row>
    <row r="29" spans="1:8" x14ac:dyDescent="0.2">
      <c r="C29" s="42"/>
      <c r="D29" s="43"/>
      <c r="E29" s="42"/>
      <c r="F29" s="42"/>
      <c r="G29" s="44"/>
      <c r="H29" s="44"/>
    </row>
    <row r="30" spans="1:8" x14ac:dyDescent="0.2">
      <c r="B30" s="36" t="s">
        <v>390</v>
      </c>
      <c r="C30" s="45" t="s">
        <v>51</v>
      </c>
      <c r="D30" s="46" t="s">
        <v>52</v>
      </c>
      <c r="E30" s="47"/>
      <c r="F30" s="47"/>
      <c r="G30" s="48"/>
      <c r="H30" s="48"/>
    </row>
    <row r="31" spans="1:8" x14ac:dyDescent="0.2">
      <c r="B31" s="37" t="s">
        <v>375</v>
      </c>
      <c r="C31" s="17" t="s">
        <v>376</v>
      </c>
      <c r="D31" s="18" t="s">
        <v>377</v>
      </c>
      <c r="E31" s="17" t="s">
        <v>378</v>
      </c>
      <c r="F31" s="17" t="s">
        <v>379</v>
      </c>
      <c r="G31" s="30" t="s">
        <v>380</v>
      </c>
      <c r="H31" s="30" t="s">
        <v>381</v>
      </c>
    </row>
    <row r="32" spans="1:8" s="12" customFormat="1" x14ac:dyDescent="0.2">
      <c r="A32" s="26"/>
      <c r="B32" s="39" t="s">
        <v>190</v>
      </c>
      <c r="C32" s="22" t="s">
        <v>8</v>
      </c>
      <c r="D32" s="23" t="s">
        <v>191</v>
      </c>
      <c r="E32" s="22" t="s">
        <v>192</v>
      </c>
      <c r="F32" s="24"/>
      <c r="G32" s="31"/>
      <c r="H32" s="31">
        <v>1723.44</v>
      </c>
    </row>
    <row r="33" spans="1:8" s="12" customFormat="1" ht="13.5" x14ac:dyDescent="0.2">
      <c r="A33" s="26"/>
      <c r="B33" s="38" t="s">
        <v>193</v>
      </c>
      <c r="C33" s="20" t="s">
        <v>194</v>
      </c>
      <c r="D33" s="19" t="s">
        <v>195</v>
      </c>
      <c r="E33" s="20" t="s">
        <v>196</v>
      </c>
      <c r="F33" s="35">
        <v>5.0000000000000001E-3</v>
      </c>
      <c r="G33" s="28">
        <v>344688</v>
      </c>
      <c r="H33" s="28">
        <f>F33*G33</f>
        <v>1723.44</v>
      </c>
    </row>
    <row r="34" spans="1:8" x14ac:dyDescent="0.2">
      <c r="C34" s="42"/>
      <c r="D34" s="43"/>
      <c r="E34" s="42"/>
      <c r="F34" s="42"/>
      <c r="G34" s="44"/>
      <c r="H34" s="44"/>
    </row>
    <row r="35" spans="1:8" x14ac:dyDescent="0.2">
      <c r="B35" s="36" t="s">
        <v>390</v>
      </c>
      <c r="C35" s="45" t="s">
        <v>53</v>
      </c>
      <c r="D35" s="46" t="s">
        <v>54</v>
      </c>
      <c r="E35" s="47"/>
      <c r="F35" s="47"/>
      <c r="G35" s="48"/>
      <c r="H35" s="48"/>
    </row>
    <row r="36" spans="1:8" x14ac:dyDescent="0.2">
      <c r="A36" s="26"/>
      <c r="B36" s="37" t="s">
        <v>375</v>
      </c>
      <c r="C36" s="17" t="s">
        <v>376</v>
      </c>
      <c r="D36" s="18" t="s">
        <v>377</v>
      </c>
      <c r="E36" s="17" t="s">
        <v>378</v>
      </c>
      <c r="F36" s="17" t="s">
        <v>379</v>
      </c>
      <c r="G36" s="30" t="s">
        <v>380</v>
      </c>
      <c r="H36" s="30" t="s">
        <v>381</v>
      </c>
    </row>
    <row r="37" spans="1:8" s="12" customFormat="1" x14ac:dyDescent="0.2">
      <c r="A37" s="26"/>
      <c r="B37" s="39" t="s">
        <v>197</v>
      </c>
      <c r="C37" s="22" t="s">
        <v>27</v>
      </c>
      <c r="D37" s="23" t="s">
        <v>198</v>
      </c>
      <c r="E37" s="22" t="s">
        <v>199</v>
      </c>
      <c r="F37" s="24"/>
      <c r="G37" s="31" t="s">
        <v>178</v>
      </c>
      <c r="H37" s="31">
        <v>45.570000000000007</v>
      </c>
    </row>
    <row r="38" spans="1:8" s="12" customFormat="1" ht="13.5" x14ac:dyDescent="0.2">
      <c r="A38" s="26"/>
      <c r="B38" s="38" t="s">
        <v>179</v>
      </c>
      <c r="C38" s="20">
        <v>1106</v>
      </c>
      <c r="D38" s="19" t="s">
        <v>200</v>
      </c>
      <c r="E38" s="20" t="s">
        <v>201</v>
      </c>
      <c r="F38" s="21">
        <v>0.6</v>
      </c>
      <c r="G38" s="28">
        <v>0.59</v>
      </c>
      <c r="H38" s="28">
        <v>0.35</v>
      </c>
    </row>
    <row r="39" spans="1:8" s="12" customFormat="1" ht="13.5" x14ac:dyDescent="0.2">
      <c r="A39" s="26"/>
      <c r="B39" s="38" t="s">
        <v>179</v>
      </c>
      <c r="C39" s="20">
        <v>1351</v>
      </c>
      <c r="D39" s="19" t="s">
        <v>202</v>
      </c>
      <c r="E39" s="20" t="s">
        <v>196</v>
      </c>
      <c r="F39" s="21">
        <v>0.22727269999999999</v>
      </c>
      <c r="G39" s="28">
        <v>15.85</v>
      </c>
      <c r="H39" s="28">
        <v>3.6</v>
      </c>
    </row>
    <row r="40" spans="1:8" s="12" customFormat="1" ht="13.5" x14ac:dyDescent="0.2">
      <c r="A40" s="26"/>
      <c r="B40" s="38" t="s">
        <v>179</v>
      </c>
      <c r="C40" s="20">
        <v>4491</v>
      </c>
      <c r="D40" s="19" t="s">
        <v>203</v>
      </c>
      <c r="E40" s="20" t="s">
        <v>204</v>
      </c>
      <c r="F40" s="21">
        <v>1.58</v>
      </c>
      <c r="G40" s="28">
        <v>6.24</v>
      </c>
      <c r="H40" s="28">
        <v>9.86</v>
      </c>
    </row>
    <row r="41" spans="1:8" s="12" customFormat="1" ht="13.5" x14ac:dyDescent="0.2">
      <c r="A41" s="26"/>
      <c r="B41" s="38" t="s">
        <v>179</v>
      </c>
      <c r="C41" s="20">
        <v>5061</v>
      </c>
      <c r="D41" s="19" t="s">
        <v>205</v>
      </c>
      <c r="E41" s="20" t="s">
        <v>201</v>
      </c>
      <c r="F41" s="21">
        <v>0.15</v>
      </c>
      <c r="G41" s="28">
        <v>7.7</v>
      </c>
      <c r="H41" s="28">
        <v>1.1599999999999999</v>
      </c>
    </row>
    <row r="42" spans="1:8" s="12" customFormat="1" ht="13.5" x14ac:dyDescent="0.2">
      <c r="A42" s="26"/>
      <c r="B42" s="38" t="s">
        <v>179</v>
      </c>
      <c r="C42" s="20">
        <v>5333</v>
      </c>
      <c r="D42" s="19" t="s">
        <v>206</v>
      </c>
      <c r="E42" s="20" t="s">
        <v>207</v>
      </c>
      <c r="F42" s="21">
        <v>2.1999999999999999E-2</v>
      </c>
      <c r="G42" s="28">
        <v>16.87</v>
      </c>
      <c r="H42" s="28">
        <v>0.37</v>
      </c>
    </row>
    <row r="43" spans="1:8" s="12" customFormat="1" ht="13.5" x14ac:dyDescent="0.2">
      <c r="A43" s="26"/>
      <c r="B43" s="38" t="s">
        <v>185</v>
      </c>
      <c r="C43" s="20">
        <v>88262</v>
      </c>
      <c r="D43" s="19" t="s">
        <v>208</v>
      </c>
      <c r="E43" s="20" t="s">
        <v>209</v>
      </c>
      <c r="F43" s="21">
        <v>0.8</v>
      </c>
      <c r="G43" s="28">
        <v>16.940000000000001</v>
      </c>
      <c r="H43" s="28">
        <v>13.55</v>
      </c>
    </row>
    <row r="44" spans="1:8" s="12" customFormat="1" ht="13.5" x14ac:dyDescent="0.2">
      <c r="A44" s="26"/>
      <c r="B44" s="38" t="s">
        <v>185</v>
      </c>
      <c r="C44" s="20">
        <v>88310</v>
      </c>
      <c r="D44" s="19" t="s">
        <v>210</v>
      </c>
      <c r="E44" s="20" t="s">
        <v>209</v>
      </c>
      <c r="F44" s="21">
        <v>0.3</v>
      </c>
      <c r="G44" s="28">
        <v>16.98</v>
      </c>
      <c r="H44" s="28">
        <v>5.09</v>
      </c>
    </row>
    <row r="45" spans="1:8" s="12" customFormat="1" ht="13.5" x14ac:dyDescent="0.2">
      <c r="A45" s="26"/>
      <c r="B45" s="38" t="s">
        <v>185</v>
      </c>
      <c r="C45" s="20">
        <v>88316</v>
      </c>
      <c r="D45" s="19" t="s">
        <v>211</v>
      </c>
      <c r="E45" s="20" t="s">
        <v>209</v>
      </c>
      <c r="F45" s="21">
        <v>0.95</v>
      </c>
      <c r="G45" s="28">
        <v>12.2</v>
      </c>
      <c r="H45" s="28">
        <v>11.59</v>
      </c>
    </row>
    <row r="46" spans="1:8" x14ac:dyDescent="0.2">
      <c r="C46" s="42"/>
      <c r="D46" s="43"/>
      <c r="E46" s="42"/>
      <c r="F46" s="42"/>
      <c r="G46" s="44"/>
      <c r="H46" s="44"/>
    </row>
    <row r="47" spans="1:8" x14ac:dyDescent="0.2">
      <c r="B47" s="36" t="s">
        <v>390</v>
      </c>
      <c r="C47" s="45" t="s">
        <v>55</v>
      </c>
      <c r="D47" s="46" t="s">
        <v>56</v>
      </c>
      <c r="E47" s="47"/>
      <c r="F47" s="47"/>
      <c r="G47" s="48"/>
      <c r="H47" s="48"/>
    </row>
    <row r="48" spans="1:8" x14ac:dyDescent="0.2">
      <c r="A48" s="26"/>
      <c r="B48" s="37" t="s">
        <v>375</v>
      </c>
      <c r="C48" s="17" t="s">
        <v>376</v>
      </c>
      <c r="D48" s="18" t="s">
        <v>377</v>
      </c>
      <c r="E48" s="17" t="s">
        <v>378</v>
      </c>
      <c r="F48" s="17" t="s">
        <v>379</v>
      </c>
      <c r="G48" s="30" t="s">
        <v>380</v>
      </c>
      <c r="H48" s="30" t="s">
        <v>381</v>
      </c>
    </row>
    <row r="49" spans="1:8" s="12" customFormat="1" x14ac:dyDescent="0.2">
      <c r="A49" s="26"/>
      <c r="B49" s="39" t="s">
        <v>197</v>
      </c>
      <c r="C49" s="22">
        <v>72215</v>
      </c>
      <c r="D49" s="23" t="s">
        <v>212</v>
      </c>
      <c r="E49" s="22" t="s">
        <v>213</v>
      </c>
      <c r="F49" s="24"/>
      <c r="G49" s="31" t="s">
        <v>178</v>
      </c>
      <c r="H49" s="31">
        <v>30.5</v>
      </c>
    </row>
    <row r="50" spans="1:8" s="12" customFormat="1" ht="13.5" x14ac:dyDescent="0.2">
      <c r="A50" s="26"/>
      <c r="B50" s="38" t="s">
        <v>185</v>
      </c>
      <c r="C50" s="20">
        <v>88316</v>
      </c>
      <c r="D50" s="19" t="s">
        <v>211</v>
      </c>
      <c r="E50" s="20" t="s">
        <v>209</v>
      </c>
      <c r="F50" s="21">
        <v>2.5</v>
      </c>
      <c r="G50" s="28">
        <v>12.2</v>
      </c>
      <c r="H50" s="28">
        <v>30.5</v>
      </c>
    </row>
    <row r="51" spans="1:8" x14ac:dyDescent="0.2">
      <c r="C51" s="42"/>
      <c r="D51" s="43"/>
      <c r="E51" s="42"/>
      <c r="F51" s="42"/>
      <c r="G51" s="44"/>
      <c r="H51" s="44"/>
    </row>
    <row r="52" spans="1:8" x14ac:dyDescent="0.2">
      <c r="B52" s="36" t="s">
        <v>390</v>
      </c>
      <c r="C52" s="45" t="s">
        <v>57</v>
      </c>
      <c r="D52" s="46" t="s">
        <v>58</v>
      </c>
      <c r="E52" s="47"/>
      <c r="F52" s="47"/>
      <c r="G52" s="48"/>
      <c r="H52" s="48"/>
    </row>
    <row r="53" spans="1:8" x14ac:dyDescent="0.2">
      <c r="A53" s="26"/>
      <c r="B53" s="37" t="s">
        <v>375</v>
      </c>
      <c r="C53" s="17" t="s">
        <v>376</v>
      </c>
      <c r="D53" s="18" t="s">
        <v>377</v>
      </c>
      <c r="E53" s="17" t="s">
        <v>378</v>
      </c>
      <c r="F53" s="17" t="s">
        <v>379</v>
      </c>
      <c r="G53" s="30" t="s">
        <v>380</v>
      </c>
      <c r="H53" s="30" t="s">
        <v>381</v>
      </c>
    </row>
    <row r="54" spans="1:8" s="12" customFormat="1" x14ac:dyDescent="0.2">
      <c r="A54" s="26"/>
      <c r="B54" s="39" t="s">
        <v>190</v>
      </c>
      <c r="C54" s="22" t="s">
        <v>10</v>
      </c>
      <c r="D54" s="23" t="s">
        <v>214</v>
      </c>
      <c r="E54" s="22" t="s">
        <v>215</v>
      </c>
      <c r="F54" s="24"/>
      <c r="G54" s="31"/>
      <c r="H54" s="31">
        <v>5.5708000000000002</v>
      </c>
    </row>
    <row r="55" spans="1:8" s="12" customFormat="1" ht="13.5" x14ac:dyDescent="0.2">
      <c r="A55" s="26"/>
      <c r="B55" s="38" t="s">
        <v>216</v>
      </c>
      <c r="C55" s="20" t="s">
        <v>217</v>
      </c>
      <c r="D55" s="19" t="s">
        <v>211</v>
      </c>
      <c r="E55" s="20" t="s">
        <v>209</v>
      </c>
      <c r="F55" s="21">
        <v>0.4</v>
      </c>
      <c r="G55" s="28">
        <v>12.219999999999999</v>
      </c>
      <c r="H55" s="28">
        <v>4.8879999999999999</v>
      </c>
    </row>
    <row r="56" spans="1:8" s="12" customFormat="1" ht="13.5" x14ac:dyDescent="0.2">
      <c r="A56" s="26"/>
      <c r="B56" s="38" t="s">
        <v>216</v>
      </c>
      <c r="C56" s="20" t="s">
        <v>218</v>
      </c>
      <c r="D56" s="19" t="s">
        <v>219</v>
      </c>
      <c r="E56" s="20" t="s">
        <v>209</v>
      </c>
      <c r="F56" s="21">
        <v>0.04</v>
      </c>
      <c r="G56" s="28">
        <v>17.07</v>
      </c>
      <c r="H56" s="28">
        <v>0.68280000000000007</v>
      </c>
    </row>
    <row r="57" spans="1:8" x14ac:dyDescent="0.2">
      <c r="C57" s="42"/>
      <c r="D57" s="43"/>
      <c r="E57" s="42"/>
      <c r="F57" s="42"/>
      <c r="G57" s="44"/>
      <c r="H57" s="44"/>
    </row>
    <row r="58" spans="1:8" x14ac:dyDescent="0.2">
      <c r="B58" s="36" t="s">
        <v>390</v>
      </c>
      <c r="C58" s="45" t="s">
        <v>59</v>
      </c>
      <c r="D58" s="46" t="s">
        <v>60</v>
      </c>
      <c r="E58" s="47"/>
      <c r="F58" s="47"/>
      <c r="G58" s="48"/>
      <c r="H58" s="48"/>
    </row>
    <row r="59" spans="1:8" x14ac:dyDescent="0.2">
      <c r="A59" s="26"/>
      <c r="B59" s="37" t="s">
        <v>375</v>
      </c>
      <c r="C59" s="17" t="s">
        <v>376</v>
      </c>
      <c r="D59" s="18" t="s">
        <v>377</v>
      </c>
      <c r="E59" s="17" t="s">
        <v>378</v>
      </c>
      <c r="F59" s="17" t="s">
        <v>379</v>
      </c>
      <c r="G59" s="30" t="s">
        <v>380</v>
      </c>
      <c r="H59" s="30" t="s">
        <v>381</v>
      </c>
    </row>
    <row r="60" spans="1:8" s="12" customFormat="1" x14ac:dyDescent="0.2">
      <c r="A60" s="26"/>
      <c r="B60" s="39" t="s">
        <v>190</v>
      </c>
      <c r="C60" s="22" t="s">
        <v>35</v>
      </c>
      <c r="D60" s="23" t="s">
        <v>220</v>
      </c>
      <c r="E60" s="22" t="s">
        <v>215</v>
      </c>
      <c r="F60" s="24"/>
      <c r="G60" s="31"/>
      <c r="H60" s="31">
        <v>9.8854599999999984</v>
      </c>
    </row>
    <row r="61" spans="1:8" s="12" customFormat="1" ht="13.5" x14ac:dyDescent="0.2">
      <c r="A61" s="26"/>
      <c r="B61" s="38" t="s">
        <v>216</v>
      </c>
      <c r="C61" s="20" t="s">
        <v>217</v>
      </c>
      <c r="D61" s="19" t="s">
        <v>211</v>
      </c>
      <c r="E61" s="20" t="s">
        <v>209</v>
      </c>
      <c r="F61" s="21">
        <v>0.7</v>
      </c>
      <c r="G61" s="28">
        <v>12.219999999999999</v>
      </c>
      <c r="H61" s="28">
        <v>8.5539999999999985</v>
      </c>
    </row>
    <row r="62" spans="1:8" s="12" customFormat="1" ht="13.5" x14ac:dyDescent="0.2">
      <c r="A62" s="26"/>
      <c r="B62" s="38" t="s">
        <v>216</v>
      </c>
      <c r="C62" s="20" t="s">
        <v>218</v>
      </c>
      <c r="D62" s="19" t="s">
        <v>219</v>
      </c>
      <c r="E62" s="20" t="s">
        <v>209</v>
      </c>
      <c r="F62" s="21">
        <v>7.8E-2</v>
      </c>
      <c r="G62" s="28">
        <v>17.07</v>
      </c>
      <c r="H62" s="28">
        <v>1.3314600000000001</v>
      </c>
    </row>
    <row r="63" spans="1:8" x14ac:dyDescent="0.2">
      <c r="C63" s="42"/>
      <c r="D63" s="43"/>
      <c r="E63" s="42"/>
      <c r="F63" s="42"/>
      <c r="G63" s="44"/>
      <c r="H63" s="44"/>
    </row>
    <row r="64" spans="1:8" x14ac:dyDescent="0.2">
      <c r="B64" s="36" t="s">
        <v>390</v>
      </c>
      <c r="C64" s="45" t="s">
        <v>61</v>
      </c>
      <c r="D64" s="46" t="s">
        <v>62</v>
      </c>
      <c r="E64" s="47"/>
      <c r="F64" s="47"/>
      <c r="G64" s="48"/>
      <c r="H64" s="48"/>
    </row>
    <row r="65" spans="1:8" x14ac:dyDescent="0.2">
      <c r="A65" s="26"/>
      <c r="B65" s="37" t="s">
        <v>375</v>
      </c>
      <c r="C65" s="17" t="s">
        <v>376</v>
      </c>
      <c r="D65" s="18" t="s">
        <v>377</v>
      </c>
      <c r="E65" s="17" t="s">
        <v>378</v>
      </c>
      <c r="F65" s="17" t="s">
        <v>379</v>
      </c>
      <c r="G65" s="30" t="s">
        <v>380</v>
      </c>
      <c r="H65" s="30" t="s">
        <v>381</v>
      </c>
    </row>
    <row r="66" spans="1:8" s="12" customFormat="1" x14ac:dyDescent="0.2">
      <c r="A66" s="26"/>
      <c r="B66" s="39" t="s">
        <v>190</v>
      </c>
      <c r="C66" s="22" t="s">
        <v>11</v>
      </c>
      <c r="D66" s="23" t="s">
        <v>221</v>
      </c>
      <c r="E66" s="22" t="s">
        <v>215</v>
      </c>
      <c r="F66" s="24"/>
      <c r="G66" s="31"/>
      <c r="H66" s="31">
        <v>8.3561999999999994</v>
      </c>
    </row>
    <row r="67" spans="1:8" s="12" customFormat="1" ht="13.5" x14ac:dyDescent="0.2">
      <c r="A67" s="26"/>
      <c r="B67" s="38" t="s">
        <v>216</v>
      </c>
      <c r="C67" s="20" t="s">
        <v>217</v>
      </c>
      <c r="D67" s="19" t="s">
        <v>211</v>
      </c>
      <c r="E67" s="20" t="s">
        <v>209</v>
      </c>
      <c r="F67" s="21">
        <v>0.6</v>
      </c>
      <c r="G67" s="28">
        <v>12.219999999999999</v>
      </c>
      <c r="H67" s="28">
        <v>7.331999999999999</v>
      </c>
    </row>
    <row r="68" spans="1:8" s="12" customFormat="1" ht="13.5" x14ac:dyDescent="0.2">
      <c r="A68" s="26"/>
      <c r="B68" s="38" t="s">
        <v>216</v>
      </c>
      <c r="C68" s="20" t="s">
        <v>218</v>
      </c>
      <c r="D68" s="19" t="s">
        <v>219</v>
      </c>
      <c r="E68" s="20" t="s">
        <v>209</v>
      </c>
      <c r="F68" s="21">
        <v>0.06</v>
      </c>
      <c r="G68" s="28">
        <v>17.07</v>
      </c>
      <c r="H68" s="28">
        <v>1.0242</v>
      </c>
    </row>
    <row r="69" spans="1:8" x14ac:dyDescent="0.2">
      <c r="C69" s="42"/>
      <c r="D69" s="43"/>
      <c r="E69" s="42"/>
      <c r="F69" s="42"/>
      <c r="G69" s="44"/>
      <c r="H69" s="44"/>
    </row>
    <row r="70" spans="1:8" x14ac:dyDescent="0.2">
      <c r="B70" s="36" t="s">
        <v>390</v>
      </c>
      <c r="C70" s="45" t="s">
        <v>63</v>
      </c>
      <c r="D70" s="46" t="s">
        <v>64</v>
      </c>
      <c r="E70" s="47"/>
      <c r="F70" s="47"/>
      <c r="G70" s="48"/>
      <c r="H70" s="48"/>
    </row>
    <row r="71" spans="1:8" x14ac:dyDescent="0.2">
      <c r="A71" s="26"/>
      <c r="B71" s="37" t="s">
        <v>375</v>
      </c>
      <c r="C71" s="17" t="s">
        <v>376</v>
      </c>
      <c r="D71" s="18" t="s">
        <v>377</v>
      </c>
      <c r="E71" s="17" t="s">
        <v>378</v>
      </c>
      <c r="F71" s="17" t="s">
        <v>379</v>
      </c>
      <c r="G71" s="30" t="s">
        <v>380</v>
      </c>
      <c r="H71" s="30" t="s">
        <v>381</v>
      </c>
    </row>
    <row r="72" spans="1:8" s="12" customFormat="1" ht="13.5" x14ac:dyDescent="0.2">
      <c r="A72" s="26"/>
      <c r="B72" s="38" t="s">
        <v>26</v>
      </c>
      <c r="C72" s="20" t="s">
        <v>222</v>
      </c>
      <c r="D72" s="19" t="s">
        <v>223</v>
      </c>
      <c r="E72" s="20" t="s">
        <v>209</v>
      </c>
      <c r="F72" s="21">
        <v>0.5</v>
      </c>
      <c r="G72" s="28">
        <v>11.66</v>
      </c>
      <c r="H72" s="28">
        <f>F72*G72</f>
        <v>5.83</v>
      </c>
    </row>
    <row r="73" spans="1:8" x14ac:dyDescent="0.2">
      <c r="C73" s="42"/>
      <c r="D73" s="43"/>
      <c r="E73" s="42"/>
      <c r="F73" s="42"/>
      <c r="G73" s="44"/>
      <c r="H73" s="44"/>
    </row>
    <row r="74" spans="1:8" x14ac:dyDescent="0.2">
      <c r="B74" s="36" t="s">
        <v>390</v>
      </c>
      <c r="C74" s="45" t="s">
        <v>65</v>
      </c>
      <c r="D74" s="46" t="s">
        <v>66</v>
      </c>
      <c r="E74" s="47"/>
      <c r="F74" s="47"/>
      <c r="G74" s="48"/>
      <c r="H74" s="48"/>
    </row>
    <row r="75" spans="1:8" x14ac:dyDescent="0.2">
      <c r="A75" s="26"/>
      <c r="B75" s="37" t="s">
        <v>375</v>
      </c>
      <c r="C75" s="17" t="s">
        <v>376</v>
      </c>
      <c r="D75" s="18" t="s">
        <v>377</v>
      </c>
      <c r="E75" s="17" t="s">
        <v>378</v>
      </c>
      <c r="F75" s="17" t="s">
        <v>379</v>
      </c>
      <c r="G75" s="30" t="s">
        <v>380</v>
      </c>
      <c r="H75" s="30" t="s">
        <v>381</v>
      </c>
    </row>
    <row r="76" spans="1:8" s="12" customFormat="1" ht="13.5" x14ac:dyDescent="0.2">
      <c r="A76" s="26"/>
      <c r="B76" s="38" t="s">
        <v>26</v>
      </c>
      <c r="C76" s="20" t="s">
        <v>222</v>
      </c>
      <c r="D76" s="19" t="s">
        <v>223</v>
      </c>
      <c r="E76" s="20" t="s">
        <v>209</v>
      </c>
      <c r="F76" s="21">
        <v>1</v>
      </c>
      <c r="G76" s="28">
        <v>11.66</v>
      </c>
      <c r="H76" s="28">
        <f>F76*G76</f>
        <v>11.66</v>
      </c>
    </row>
    <row r="77" spans="1:8" x14ac:dyDescent="0.2">
      <c r="C77" s="42"/>
      <c r="D77" s="43"/>
      <c r="E77" s="42"/>
      <c r="F77" s="42"/>
      <c r="G77" s="44"/>
      <c r="H77" s="44"/>
    </row>
    <row r="78" spans="1:8" x14ac:dyDescent="0.2">
      <c r="B78" s="36" t="s">
        <v>390</v>
      </c>
      <c r="C78" s="45" t="s">
        <v>67</v>
      </c>
      <c r="D78" s="46" t="s">
        <v>68</v>
      </c>
      <c r="E78" s="47"/>
      <c r="F78" s="47"/>
      <c r="G78" s="48"/>
      <c r="H78" s="48"/>
    </row>
    <row r="79" spans="1:8" x14ac:dyDescent="0.2">
      <c r="B79" s="37" t="s">
        <v>375</v>
      </c>
      <c r="C79" s="17" t="s">
        <v>376</v>
      </c>
      <c r="D79" s="18" t="s">
        <v>377</v>
      </c>
      <c r="E79" s="17" t="s">
        <v>378</v>
      </c>
      <c r="F79" s="17" t="s">
        <v>379</v>
      </c>
      <c r="G79" s="30" t="s">
        <v>380</v>
      </c>
      <c r="H79" s="30" t="s">
        <v>381</v>
      </c>
    </row>
    <row r="80" spans="1:8" s="12" customFormat="1" x14ac:dyDescent="0.2">
      <c r="A80" s="26"/>
      <c r="B80" s="39" t="s">
        <v>190</v>
      </c>
      <c r="C80" s="22" t="s">
        <v>14</v>
      </c>
      <c r="D80" s="23" t="s">
        <v>224</v>
      </c>
      <c r="E80" s="22" t="s">
        <v>225</v>
      </c>
      <c r="F80" s="24"/>
      <c r="G80" s="31"/>
      <c r="H80" s="31"/>
    </row>
    <row r="81" spans="1:8" s="12" customFormat="1" ht="13.5" x14ac:dyDescent="0.2">
      <c r="A81" s="26"/>
      <c r="B81" s="38" t="s">
        <v>216</v>
      </c>
      <c r="C81" s="20" t="s">
        <v>217</v>
      </c>
      <c r="D81" s="19" t="s">
        <v>211</v>
      </c>
      <c r="E81" s="20" t="s">
        <v>209</v>
      </c>
      <c r="F81" s="21">
        <v>0.43</v>
      </c>
      <c r="G81" s="28">
        <v>12.219999999999999</v>
      </c>
      <c r="H81" s="28">
        <f>F81*G81</f>
        <v>5.254599999999999</v>
      </c>
    </row>
    <row r="82" spans="1:8" x14ac:dyDescent="0.2">
      <c r="C82" s="42"/>
      <c r="D82" s="43"/>
      <c r="E82" s="42"/>
      <c r="F82" s="42"/>
      <c r="G82" s="44"/>
      <c r="H82" s="44"/>
    </row>
    <row r="83" spans="1:8" x14ac:dyDescent="0.2">
      <c r="B83" s="36" t="s">
        <v>390</v>
      </c>
      <c r="C83" s="45" t="s">
        <v>69</v>
      </c>
      <c r="D83" s="46" t="s">
        <v>70</v>
      </c>
      <c r="E83" s="47"/>
      <c r="F83" s="47"/>
      <c r="G83" s="48"/>
      <c r="H83" s="48"/>
    </row>
    <row r="84" spans="1:8" x14ac:dyDescent="0.2">
      <c r="B84" s="37" t="s">
        <v>375</v>
      </c>
      <c r="C84" s="17" t="s">
        <v>376</v>
      </c>
      <c r="D84" s="18" t="s">
        <v>377</v>
      </c>
      <c r="E84" s="17" t="s">
        <v>378</v>
      </c>
      <c r="F84" s="17" t="s">
        <v>379</v>
      </c>
      <c r="G84" s="30" t="s">
        <v>380</v>
      </c>
      <c r="H84" s="30" t="s">
        <v>381</v>
      </c>
    </row>
    <row r="85" spans="1:8" s="12" customFormat="1" x14ac:dyDescent="0.2">
      <c r="A85" s="26"/>
      <c r="B85" s="39" t="s">
        <v>197</v>
      </c>
      <c r="C85" s="22">
        <v>85372</v>
      </c>
      <c r="D85" s="23" t="s">
        <v>226</v>
      </c>
      <c r="E85" s="22" t="s">
        <v>199</v>
      </c>
      <c r="F85" s="24"/>
      <c r="G85" s="31" t="s">
        <v>178</v>
      </c>
      <c r="H85" s="31" t="s">
        <v>178</v>
      </c>
    </row>
    <row r="86" spans="1:8" s="12" customFormat="1" ht="13.5" x14ac:dyDescent="0.2">
      <c r="A86" s="26"/>
      <c r="B86" s="38" t="s">
        <v>185</v>
      </c>
      <c r="C86" s="20">
        <v>88316</v>
      </c>
      <c r="D86" s="19" t="s">
        <v>211</v>
      </c>
      <c r="E86" s="20" t="s">
        <v>209</v>
      </c>
      <c r="F86" s="21">
        <v>0.15</v>
      </c>
      <c r="G86" s="28">
        <v>12.2</v>
      </c>
      <c r="H86" s="28">
        <v>1.83</v>
      </c>
    </row>
    <row r="87" spans="1:8" x14ac:dyDescent="0.2">
      <c r="C87" s="42"/>
      <c r="D87" s="43"/>
      <c r="E87" s="42"/>
      <c r="F87" s="42"/>
      <c r="G87" s="44"/>
      <c r="H87" s="44"/>
    </row>
    <row r="88" spans="1:8" x14ac:dyDescent="0.2">
      <c r="B88" s="36" t="s">
        <v>390</v>
      </c>
      <c r="C88" s="45" t="s">
        <v>71</v>
      </c>
      <c r="D88" s="46" t="s">
        <v>72</v>
      </c>
      <c r="E88" s="47"/>
      <c r="F88" s="47"/>
      <c r="G88" s="48"/>
      <c r="H88" s="48"/>
    </row>
    <row r="89" spans="1:8" x14ac:dyDescent="0.2">
      <c r="A89" s="26"/>
      <c r="B89" s="37" t="s">
        <v>375</v>
      </c>
      <c r="C89" s="17" t="s">
        <v>376</v>
      </c>
      <c r="D89" s="18" t="s">
        <v>377</v>
      </c>
      <c r="E89" s="17" t="s">
        <v>378</v>
      </c>
      <c r="F89" s="17" t="s">
        <v>379</v>
      </c>
      <c r="G89" s="30" t="s">
        <v>380</v>
      </c>
      <c r="H89" s="30" t="s">
        <v>381</v>
      </c>
    </row>
    <row r="90" spans="1:8" s="12" customFormat="1" x14ac:dyDescent="0.2">
      <c r="A90" s="26"/>
      <c r="B90" s="39" t="s">
        <v>227</v>
      </c>
      <c r="C90" s="22">
        <v>90447</v>
      </c>
      <c r="D90" s="23" t="s">
        <v>228</v>
      </c>
      <c r="E90" s="22" t="s">
        <v>204</v>
      </c>
      <c r="F90" s="24"/>
      <c r="G90" s="31" t="s">
        <v>178</v>
      </c>
      <c r="H90" s="31">
        <v>4.1900000000000004</v>
      </c>
    </row>
    <row r="91" spans="1:8" s="12" customFormat="1" ht="13.5" x14ac:dyDescent="0.2">
      <c r="A91" s="26"/>
      <c r="B91" s="38" t="s">
        <v>185</v>
      </c>
      <c r="C91" s="20">
        <v>88247</v>
      </c>
      <c r="D91" s="19" t="s">
        <v>229</v>
      </c>
      <c r="E91" s="20" t="s">
        <v>209</v>
      </c>
      <c r="F91" s="21">
        <v>3.4000000000000002E-2</v>
      </c>
      <c r="G91" s="28">
        <v>13.7</v>
      </c>
      <c r="H91" s="28">
        <v>0.47</v>
      </c>
    </row>
    <row r="92" spans="1:8" s="12" customFormat="1" ht="13.5" x14ac:dyDescent="0.2">
      <c r="A92" s="26"/>
      <c r="B92" s="38" t="s">
        <v>185</v>
      </c>
      <c r="C92" s="20">
        <v>88264</v>
      </c>
      <c r="D92" s="19" t="s">
        <v>230</v>
      </c>
      <c r="E92" s="20" t="s">
        <v>209</v>
      </c>
      <c r="F92" s="21">
        <v>0.216</v>
      </c>
      <c r="G92" s="28">
        <v>17.23</v>
      </c>
      <c r="H92" s="28">
        <v>3.72</v>
      </c>
    </row>
    <row r="93" spans="1:8" x14ac:dyDescent="0.2">
      <c r="C93" s="42"/>
      <c r="D93" s="43"/>
      <c r="E93" s="42"/>
      <c r="F93" s="42"/>
      <c r="G93" s="44"/>
      <c r="H93" s="44"/>
    </row>
    <row r="94" spans="1:8" x14ac:dyDescent="0.2">
      <c r="B94" s="36" t="s">
        <v>390</v>
      </c>
      <c r="C94" s="45" t="s">
        <v>73</v>
      </c>
      <c r="D94" s="46" t="s">
        <v>74</v>
      </c>
      <c r="E94" s="47"/>
      <c r="F94" s="47"/>
      <c r="G94" s="48"/>
      <c r="H94" s="48"/>
    </row>
    <row r="95" spans="1:8" x14ac:dyDescent="0.2">
      <c r="B95" s="37" t="s">
        <v>375</v>
      </c>
      <c r="C95" s="17" t="s">
        <v>376</v>
      </c>
      <c r="D95" s="18" t="s">
        <v>377</v>
      </c>
      <c r="E95" s="17" t="s">
        <v>378</v>
      </c>
      <c r="F95" s="17" t="s">
        <v>379</v>
      </c>
      <c r="G95" s="30" t="s">
        <v>380</v>
      </c>
      <c r="H95" s="30" t="s">
        <v>381</v>
      </c>
    </row>
    <row r="96" spans="1:8" s="12" customFormat="1" x14ac:dyDescent="0.2">
      <c r="A96" s="26"/>
      <c r="B96" s="39" t="s">
        <v>190</v>
      </c>
      <c r="C96" s="22" t="s">
        <v>16</v>
      </c>
      <c r="D96" s="23" t="s">
        <v>231</v>
      </c>
      <c r="E96" s="22" t="s">
        <v>215</v>
      </c>
      <c r="F96" s="24"/>
      <c r="G96" s="31"/>
      <c r="H96" s="31">
        <v>8.3561999999999994</v>
      </c>
    </row>
    <row r="97" spans="1:8" s="12" customFormat="1" ht="13.5" x14ac:dyDescent="0.2">
      <c r="A97" s="26"/>
      <c r="B97" s="38" t="s">
        <v>216</v>
      </c>
      <c r="C97" s="20" t="s">
        <v>217</v>
      </c>
      <c r="D97" s="19" t="s">
        <v>211</v>
      </c>
      <c r="E97" s="20" t="s">
        <v>209</v>
      </c>
      <c r="F97" s="21">
        <v>0.6</v>
      </c>
      <c r="G97" s="28">
        <v>12.219999999999999</v>
      </c>
      <c r="H97" s="28">
        <v>7.331999999999999</v>
      </c>
    </row>
    <row r="98" spans="1:8" s="12" customFormat="1" ht="13.5" x14ac:dyDescent="0.2">
      <c r="A98" s="26"/>
      <c r="B98" s="38" t="s">
        <v>216</v>
      </c>
      <c r="C98" s="20" t="s">
        <v>218</v>
      </c>
      <c r="D98" s="19" t="s">
        <v>219</v>
      </c>
      <c r="E98" s="20" t="s">
        <v>209</v>
      </c>
      <c r="F98" s="21">
        <v>0.06</v>
      </c>
      <c r="G98" s="28">
        <v>17.07</v>
      </c>
      <c r="H98" s="28">
        <v>1.0242</v>
      </c>
    </row>
    <row r="99" spans="1:8" x14ac:dyDescent="0.2">
      <c r="C99" s="42"/>
      <c r="D99" s="43"/>
      <c r="E99" s="42"/>
      <c r="F99" s="42"/>
      <c r="G99" s="44"/>
      <c r="H99" s="44"/>
    </row>
    <row r="100" spans="1:8" x14ac:dyDescent="0.2">
      <c r="B100" s="36" t="s">
        <v>390</v>
      </c>
      <c r="C100" s="45" t="s">
        <v>75</v>
      </c>
      <c r="D100" s="46" t="s">
        <v>76</v>
      </c>
      <c r="E100" s="47"/>
      <c r="F100" s="47"/>
      <c r="G100" s="48"/>
      <c r="H100" s="48"/>
    </row>
    <row r="101" spans="1:8" x14ac:dyDescent="0.2">
      <c r="B101" s="37" t="s">
        <v>375</v>
      </c>
      <c r="C101" s="17" t="s">
        <v>376</v>
      </c>
      <c r="D101" s="18" t="s">
        <v>377</v>
      </c>
      <c r="E101" s="17" t="s">
        <v>378</v>
      </c>
      <c r="F101" s="17" t="s">
        <v>379</v>
      </c>
      <c r="G101" s="30" t="s">
        <v>380</v>
      </c>
      <c r="H101" s="30" t="s">
        <v>381</v>
      </c>
    </row>
    <row r="102" spans="1:8" s="12" customFormat="1" x14ac:dyDescent="0.2">
      <c r="A102" s="26"/>
      <c r="B102" s="39" t="s">
        <v>190</v>
      </c>
      <c r="C102" s="22" t="s">
        <v>17</v>
      </c>
      <c r="D102" s="23" t="s">
        <v>232</v>
      </c>
      <c r="E102" s="22" t="s">
        <v>215</v>
      </c>
      <c r="F102" s="24"/>
      <c r="G102" s="31"/>
      <c r="H102" s="31">
        <v>13.927</v>
      </c>
    </row>
    <row r="103" spans="1:8" s="12" customFormat="1" ht="13.5" x14ac:dyDescent="0.2">
      <c r="A103" s="26"/>
      <c r="B103" s="38" t="s">
        <v>216</v>
      </c>
      <c r="C103" s="20" t="s">
        <v>217</v>
      </c>
      <c r="D103" s="19" t="s">
        <v>211</v>
      </c>
      <c r="E103" s="20" t="s">
        <v>209</v>
      </c>
      <c r="F103" s="21">
        <v>1</v>
      </c>
      <c r="G103" s="28">
        <v>12.219999999999999</v>
      </c>
      <c r="H103" s="28">
        <v>12.219999999999999</v>
      </c>
    </row>
    <row r="104" spans="1:8" s="12" customFormat="1" ht="13.5" x14ac:dyDescent="0.2">
      <c r="A104" s="26"/>
      <c r="B104" s="38" t="s">
        <v>216</v>
      </c>
      <c r="C104" s="20" t="s">
        <v>218</v>
      </c>
      <c r="D104" s="19" t="s">
        <v>219</v>
      </c>
      <c r="E104" s="20" t="s">
        <v>209</v>
      </c>
      <c r="F104" s="21">
        <v>0.1</v>
      </c>
      <c r="G104" s="28">
        <v>17.07</v>
      </c>
      <c r="H104" s="28">
        <v>1.7070000000000001</v>
      </c>
    </row>
    <row r="105" spans="1:8" x14ac:dyDescent="0.2">
      <c r="C105" s="42"/>
      <c r="D105" s="43"/>
      <c r="E105" s="42"/>
      <c r="F105" s="42"/>
      <c r="G105" s="44"/>
      <c r="H105" s="44"/>
    </row>
    <row r="106" spans="1:8" x14ac:dyDescent="0.2">
      <c r="B106" s="36" t="s">
        <v>390</v>
      </c>
      <c r="C106" s="45" t="s">
        <v>77</v>
      </c>
      <c r="D106" s="46" t="s">
        <v>78</v>
      </c>
      <c r="E106" s="47"/>
      <c r="F106" s="47"/>
      <c r="G106" s="48"/>
      <c r="H106" s="48"/>
    </row>
    <row r="107" spans="1:8" x14ac:dyDescent="0.2">
      <c r="B107" s="37" t="s">
        <v>375</v>
      </c>
      <c r="C107" s="17" t="s">
        <v>376</v>
      </c>
      <c r="D107" s="18" t="s">
        <v>377</v>
      </c>
      <c r="E107" s="17" t="s">
        <v>378</v>
      </c>
      <c r="F107" s="17" t="s">
        <v>379</v>
      </c>
      <c r="G107" s="30" t="s">
        <v>380</v>
      </c>
      <c r="H107" s="30" t="s">
        <v>381</v>
      </c>
    </row>
    <row r="108" spans="1:8" s="12" customFormat="1" ht="13.5" x14ac:dyDescent="0.2">
      <c r="A108" s="26"/>
      <c r="B108" s="38" t="s">
        <v>26</v>
      </c>
      <c r="C108" s="20" t="s">
        <v>222</v>
      </c>
      <c r="D108" s="19" t="s">
        <v>223</v>
      </c>
      <c r="E108" s="20" t="s">
        <v>209</v>
      </c>
      <c r="F108" s="21">
        <v>0.3</v>
      </c>
      <c r="G108" s="28">
        <v>11.66</v>
      </c>
      <c r="H108" s="28">
        <f>F108*G108</f>
        <v>3.4979999999999998</v>
      </c>
    </row>
    <row r="109" spans="1:8" x14ac:dyDescent="0.2">
      <c r="C109" s="42"/>
      <c r="D109" s="43"/>
      <c r="E109" s="42"/>
      <c r="F109" s="42"/>
      <c r="G109" s="44"/>
      <c r="H109" s="44"/>
    </row>
    <row r="110" spans="1:8" x14ac:dyDescent="0.2">
      <c r="B110" s="36" t="s">
        <v>390</v>
      </c>
      <c r="C110" s="45" t="s">
        <v>79</v>
      </c>
      <c r="D110" s="46" t="s">
        <v>28</v>
      </c>
      <c r="E110" s="47"/>
      <c r="F110" s="47"/>
      <c r="G110" s="48"/>
      <c r="H110" s="48"/>
    </row>
    <row r="111" spans="1:8" x14ac:dyDescent="0.2">
      <c r="B111" s="37" t="s">
        <v>375</v>
      </c>
      <c r="C111" s="17" t="s">
        <v>376</v>
      </c>
      <c r="D111" s="18" t="s">
        <v>377</v>
      </c>
      <c r="E111" s="17" t="s">
        <v>378</v>
      </c>
      <c r="F111" s="17" t="s">
        <v>379</v>
      </c>
      <c r="G111" s="30" t="s">
        <v>380</v>
      </c>
      <c r="H111" s="30" t="s">
        <v>381</v>
      </c>
    </row>
    <row r="112" spans="1:8" s="12" customFormat="1" ht="13.5" x14ac:dyDescent="0.2">
      <c r="A112" s="26"/>
      <c r="B112" s="38" t="s">
        <v>26</v>
      </c>
      <c r="C112" s="20" t="s">
        <v>222</v>
      </c>
      <c r="D112" s="19" t="s">
        <v>223</v>
      </c>
      <c r="E112" s="20" t="s">
        <v>209</v>
      </c>
      <c r="F112" s="21">
        <v>0.1</v>
      </c>
      <c r="G112" s="28">
        <v>11.66</v>
      </c>
      <c r="H112" s="28">
        <f>F112*G112</f>
        <v>1.1660000000000001</v>
      </c>
    </row>
    <row r="113" spans="1:8" x14ac:dyDescent="0.2">
      <c r="C113" s="42"/>
      <c r="D113" s="43"/>
      <c r="E113" s="42"/>
      <c r="F113" s="42"/>
      <c r="G113" s="44"/>
      <c r="H113" s="44"/>
    </row>
    <row r="114" spans="1:8" x14ac:dyDescent="0.2">
      <c r="B114" s="36" t="s">
        <v>390</v>
      </c>
      <c r="C114" s="45" t="s">
        <v>80</v>
      </c>
      <c r="D114" s="46" t="s">
        <v>81</v>
      </c>
      <c r="E114" s="47"/>
      <c r="F114" s="47"/>
      <c r="G114" s="48"/>
      <c r="H114" s="48"/>
    </row>
    <row r="115" spans="1:8" x14ac:dyDescent="0.2">
      <c r="A115" s="26"/>
      <c r="B115" s="37" t="s">
        <v>375</v>
      </c>
      <c r="C115" s="17" t="s">
        <v>376</v>
      </c>
      <c r="D115" s="18" t="s">
        <v>377</v>
      </c>
      <c r="E115" s="17" t="s">
        <v>378</v>
      </c>
      <c r="F115" s="17" t="s">
        <v>379</v>
      </c>
      <c r="G115" s="30" t="s">
        <v>380</v>
      </c>
      <c r="H115" s="30" t="s">
        <v>381</v>
      </c>
    </row>
    <row r="116" spans="1:8" s="12" customFormat="1" x14ac:dyDescent="0.2">
      <c r="A116" s="26"/>
      <c r="B116" s="39" t="s">
        <v>190</v>
      </c>
      <c r="C116" s="22" t="s">
        <v>36</v>
      </c>
      <c r="D116" s="23" t="s">
        <v>233</v>
      </c>
      <c r="E116" s="22" t="s">
        <v>234</v>
      </c>
      <c r="F116" s="24"/>
      <c r="G116" s="31"/>
      <c r="H116" s="31">
        <v>24</v>
      </c>
    </row>
    <row r="117" spans="1:8" s="12" customFormat="1" ht="13.5" x14ac:dyDescent="0.2">
      <c r="A117" s="26"/>
      <c r="B117" s="38" t="s">
        <v>235</v>
      </c>
      <c r="C117" s="20" t="s">
        <v>236</v>
      </c>
      <c r="D117" s="19" t="s">
        <v>237</v>
      </c>
      <c r="E117" s="20" t="s">
        <v>196</v>
      </c>
      <c r="F117" s="21">
        <v>0.24</v>
      </c>
      <c r="G117" s="28">
        <v>100</v>
      </c>
      <c r="H117" s="28">
        <f>F117*G117</f>
        <v>24</v>
      </c>
    </row>
    <row r="118" spans="1:8" x14ac:dyDescent="0.2">
      <c r="C118" s="42"/>
      <c r="D118" s="43"/>
      <c r="E118" s="42"/>
      <c r="F118" s="42"/>
      <c r="G118" s="44"/>
      <c r="H118" s="44"/>
    </row>
    <row r="119" spans="1:8" x14ac:dyDescent="0.2">
      <c r="B119" s="36" t="s">
        <v>390</v>
      </c>
      <c r="C119" s="45" t="s">
        <v>82</v>
      </c>
      <c r="D119" s="46" t="s">
        <v>83</v>
      </c>
      <c r="E119" s="47"/>
      <c r="F119" s="47"/>
      <c r="G119" s="48"/>
      <c r="H119" s="48"/>
    </row>
    <row r="120" spans="1:8" x14ac:dyDescent="0.2">
      <c r="B120" s="37" t="s">
        <v>375</v>
      </c>
      <c r="C120" s="17" t="s">
        <v>376</v>
      </c>
      <c r="D120" s="18" t="s">
        <v>377</v>
      </c>
      <c r="E120" s="17" t="s">
        <v>378</v>
      </c>
      <c r="F120" s="17" t="s">
        <v>379</v>
      </c>
      <c r="G120" s="30" t="s">
        <v>380</v>
      </c>
      <c r="H120" s="30" t="s">
        <v>381</v>
      </c>
    </row>
    <row r="121" spans="1:8" s="12" customFormat="1" ht="25.5" x14ac:dyDescent="0.2">
      <c r="A121" s="26"/>
      <c r="B121" s="39" t="s">
        <v>190</v>
      </c>
      <c r="C121" s="22" t="s">
        <v>18</v>
      </c>
      <c r="D121" s="23" t="s">
        <v>238</v>
      </c>
      <c r="E121" s="22" t="s">
        <v>215</v>
      </c>
      <c r="F121" s="24"/>
      <c r="G121" s="31"/>
      <c r="H121" s="31">
        <v>60</v>
      </c>
    </row>
    <row r="122" spans="1:8" s="12" customFormat="1" ht="27" x14ac:dyDescent="0.2">
      <c r="A122" s="26"/>
      <c r="B122" s="38" t="s">
        <v>239</v>
      </c>
      <c r="C122" s="20" t="s">
        <v>240</v>
      </c>
      <c r="D122" s="19" t="s">
        <v>241</v>
      </c>
      <c r="E122" s="20" t="s">
        <v>199</v>
      </c>
      <c r="F122" s="21">
        <v>1</v>
      </c>
      <c r="G122" s="28">
        <v>60</v>
      </c>
      <c r="H122" s="28">
        <v>60</v>
      </c>
    </row>
    <row r="123" spans="1:8" x14ac:dyDescent="0.2">
      <c r="C123" s="42"/>
      <c r="D123" s="43"/>
      <c r="E123" s="42"/>
      <c r="F123" s="42"/>
      <c r="G123" s="44"/>
      <c r="H123" s="44"/>
    </row>
    <row r="124" spans="1:8" x14ac:dyDescent="0.2">
      <c r="B124" s="36" t="s">
        <v>390</v>
      </c>
      <c r="C124" s="45" t="s">
        <v>84</v>
      </c>
      <c r="D124" s="46" t="s">
        <v>85</v>
      </c>
      <c r="E124" s="47"/>
      <c r="F124" s="47"/>
      <c r="G124" s="48"/>
      <c r="H124" s="48"/>
    </row>
    <row r="125" spans="1:8" x14ac:dyDescent="0.2">
      <c r="B125" s="37" t="s">
        <v>375</v>
      </c>
      <c r="C125" s="17" t="s">
        <v>376</v>
      </c>
      <c r="D125" s="18" t="s">
        <v>377</v>
      </c>
      <c r="E125" s="17" t="s">
        <v>378</v>
      </c>
      <c r="F125" s="17" t="s">
        <v>379</v>
      </c>
      <c r="G125" s="30" t="s">
        <v>380</v>
      </c>
      <c r="H125" s="30" t="s">
        <v>381</v>
      </c>
    </row>
    <row r="126" spans="1:8" s="12" customFormat="1" x14ac:dyDescent="0.2">
      <c r="A126" s="26"/>
      <c r="B126" s="39" t="s">
        <v>386</v>
      </c>
      <c r="C126" s="22"/>
      <c r="D126" s="23" t="s">
        <v>85</v>
      </c>
      <c r="E126" s="22" t="s">
        <v>215</v>
      </c>
      <c r="F126" s="24"/>
      <c r="G126" s="31"/>
      <c r="H126" s="31">
        <f>SUBTOTAL(9,H127:H128)</f>
        <v>53.17</v>
      </c>
    </row>
    <row r="127" spans="1:8" s="12" customFormat="1" ht="13.5" x14ac:dyDescent="0.2">
      <c r="A127" s="26"/>
      <c r="B127" s="38" t="s">
        <v>26</v>
      </c>
      <c r="C127" s="20" t="s">
        <v>222</v>
      </c>
      <c r="D127" s="19" t="s">
        <v>223</v>
      </c>
      <c r="E127" s="20" t="s">
        <v>209</v>
      </c>
      <c r="F127" s="21">
        <v>0.5</v>
      </c>
      <c r="G127" s="28">
        <v>11.66</v>
      </c>
      <c r="H127" s="28">
        <f>F127*G127</f>
        <v>5.83</v>
      </c>
    </row>
    <row r="128" spans="1:8" s="12" customFormat="1" ht="27" x14ac:dyDescent="0.2">
      <c r="A128" s="26"/>
      <c r="B128" s="38" t="s">
        <v>387</v>
      </c>
      <c r="C128" s="20"/>
      <c r="D128" s="19" t="s">
        <v>335</v>
      </c>
      <c r="E128" s="20" t="s">
        <v>9</v>
      </c>
      <c r="F128" s="21">
        <v>1</v>
      </c>
      <c r="G128" s="28">
        <v>57.84</v>
      </c>
      <c r="H128" s="28">
        <v>47.34</v>
      </c>
    </row>
    <row r="129" spans="1:8" x14ac:dyDescent="0.2">
      <c r="C129" s="42"/>
      <c r="D129" s="43"/>
      <c r="E129" s="42"/>
      <c r="F129" s="42"/>
      <c r="G129" s="44"/>
      <c r="H129" s="44"/>
    </row>
    <row r="130" spans="1:8" x14ac:dyDescent="0.2">
      <c r="B130" s="36" t="s">
        <v>390</v>
      </c>
      <c r="C130" s="45" t="s">
        <v>86</v>
      </c>
      <c r="D130" s="46" t="s">
        <v>87</v>
      </c>
      <c r="E130" s="47"/>
      <c r="F130" s="47"/>
      <c r="G130" s="48"/>
      <c r="H130" s="48"/>
    </row>
    <row r="131" spans="1:8" x14ac:dyDescent="0.2">
      <c r="A131" s="26"/>
      <c r="B131" s="37" t="s">
        <v>375</v>
      </c>
      <c r="C131" s="17" t="s">
        <v>376</v>
      </c>
      <c r="D131" s="18" t="s">
        <v>377</v>
      </c>
      <c r="E131" s="17" t="s">
        <v>378</v>
      </c>
      <c r="F131" s="17" t="s">
        <v>379</v>
      </c>
      <c r="G131" s="30" t="s">
        <v>380</v>
      </c>
      <c r="H131" s="30" t="s">
        <v>381</v>
      </c>
    </row>
    <row r="132" spans="1:8" s="12" customFormat="1" x14ac:dyDescent="0.2">
      <c r="A132" s="26"/>
      <c r="B132" s="39" t="s">
        <v>386</v>
      </c>
      <c r="C132" s="22"/>
      <c r="D132" s="23" t="s">
        <v>85</v>
      </c>
      <c r="E132" s="22" t="s">
        <v>215</v>
      </c>
      <c r="F132" s="24"/>
      <c r="G132" s="31"/>
      <c r="H132" s="31">
        <f>SUBTOTAL(9,H133:H134)</f>
        <v>3.0659999999999998</v>
      </c>
    </row>
    <row r="133" spans="1:8" s="12" customFormat="1" ht="13.5" x14ac:dyDescent="0.2">
      <c r="A133" s="26"/>
      <c r="B133" s="38" t="s">
        <v>26</v>
      </c>
      <c r="C133" s="20" t="s">
        <v>222</v>
      </c>
      <c r="D133" s="19" t="s">
        <v>223</v>
      </c>
      <c r="E133" s="20" t="s">
        <v>209</v>
      </c>
      <c r="F133" s="21">
        <v>0.1</v>
      </c>
      <c r="G133" s="28">
        <v>11.66</v>
      </c>
      <c r="H133" s="28">
        <f>F133*G133</f>
        <v>1.1660000000000001</v>
      </c>
    </row>
    <row r="134" spans="1:8" s="12" customFormat="1" ht="27" x14ac:dyDescent="0.2">
      <c r="A134" s="26"/>
      <c r="B134" s="38" t="s">
        <v>387</v>
      </c>
      <c r="C134" s="20"/>
      <c r="D134" s="19" t="s">
        <v>336</v>
      </c>
      <c r="E134" s="20" t="s">
        <v>22</v>
      </c>
      <c r="F134" s="21">
        <v>1</v>
      </c>
      <c r="G134" s="28">
        <v>1.9</v>
      </c>
      <c r="H134" s="28">
        <f>F134*G134</f>
        <v>1.9</v>
      </c>
    </row>
    <row r="135" spans="1:8" x14ac:dyDescent="0.2">
      <c r="C135" s="42"/>
      <c r="D135" s="43"/>
      <c r="E135" s="42"/>
      <c r="F135" s="42"/>
      <c r="G135" s="44"/>
      <c r="H135" s="44"/>
    </row>
    <row r="136" spans="1:8" x14ac:dyDescent="0.2">
      <c r="B136" s="36" t="s">
        <v>390</v>
      </c>
      <c r="C136" s="45" t="s">
        <v>88</v>
      </c>
      <c r="D136" s="46" t="s">
        <v>89</v>
      </c>
      <c r="E136" s="47"/>
      <c r="F136" s="47"/>
      <c r="G136" s="48"/>
      <c r="H136" s="48"/>
    </row>
    <row r="137" spans="1:8" x14ac:dyDescent="0.2">
      <c r="A137" s="26"/>
      <c r="B137" s="37" t="s">
        <v>375</v>
      </c>
      <c r="C137" s="17" t="s">
        <v>376</v>
      </c>
      <c r="D137" s="18" t="s">
        <v>377</v>
      </c>
      <c r="E137" s="17" t="s">
        <v>378</v>
      </c>
      <c r="F137" s="17" t="s">
        <v>379</v>
      </c>
      <c r="G137" s="30" t="s">
        <v>380</v>
      </c>
      <c r="H137" s="30" t="s">
        <v>381</v>
      </c>
    </row>
    <row r="138" spans="1:8" s="12" customFormat="1" ht="27" x14ac:dyDescent="0.2">
      <c r="A138" s="26"/>
      <c r="B138" s="38" t="s">
        <v>387</v>
      </c>
      <c r="C138" s="20"/>
      <c r="D138" s="19" t="s">
        <v>337</v>
      </c>
      <c r="E138" s="20" t="s">
        <v>13</v>
      </c>
      <c r="F138" s="21">
        <v>1</v>
      </c>
      <c r="G138" s="49">
        <v>3101.1660000000002</v>
      </c>
      <c r="H138" s="49">
        <v>3101.1660000000002</v>
      </c>
    </row>
    <row r="139" spans="1:8" x14ac:dyDescent="0.2">
      <c r="C139" s="42"/>
      <c r="D139" s="43"/>
      <c r="E139" s="42"/>
      <c r="F139" s="42"/>
      <c r="G139" s="44"/>
      <c r="H139" s="44"/>
    </row>
    <row r="140" spans="1:8" x14ac:dyDescent="0.2">
      <c r="B140" s="36" t="s">
        <v>390</v>
      </c>
      <c r="C140" s="45" t="s">
        <v>90</v>
      </c>
      <c r="D140" s="46" t="s">
        <v>32</v>
      </c>
      <c r="E140" s="47"/>
      <c r="F140" s="47"/>
      <c r="G140" s="48"/>
      <c r="H140" s="48"/>
    </row>
    <row r="141" spans="1:8" x14ac:dyDescent="0.2">
      <c r="A141" s="26"/>
      <c r="B141" s="37" t="s">
        <v>375</v>
      </c>
      <c r="C141" s="17" t="s">
        <v>376</v>
      </c>
      <c r="D141" s="18" t="s">
        <v>377</v>
      </c>
      <c r="E141" s="17" t="s">
        <v>378</v>
      </c>
      <c r="F141" s="17" t="s">
        <v>379</v>
      </c>
      <c r="G141" s="30" t="s">
        <v>380</v>
      </c>
      <c r="H141" s="30" t="s">
        <v>381</v>
      </c>
    </row>
    <row r="142" spans="1:8" s="12" customFormat="1" ht="38.25" x14ac:dyDescent="0.2">
      <c r="A142" s="26"/>
      <c r="B142" s="39" t="s">
        <v>242</v>
      </c>
      <c r="C142" s="22">
        <v>87472</v>
      </c>
      <c r="D142" s="23" t="s">
        <v>243</v>
      </c>
      <c r="E142" s="22" t="s">
        <v>199</v>
      </c>
      <c r="F142" s="24"/>
      <c r="G142" s="31" t="s">
        <v>178</v>
      </c>
      <c r="H142" s="31">
        <v>32.75</v>
      </c>
    </row>
    <row r="143" spans="1:8" s="12" customFormat="1" ht="27" x14ac:dyDescent="0.2">
      <c r="A143" s="26"/>
      <c r="B143" s="38" t="s">
        <v>179</v>
      </c>
      <c r="C143" s="20">
        <v>34557</v>
      </c>
      <c r="D143" s="19" t="s">
        <v>244</v>
      </c>
      <c r="E143" s="20" t="s">
        <v>204</v>
      </c>
      <c r="F143" s="21">
        <v>0.78500000000000003</v>
      </c>
      <c r="G143" s="28">
        <v>1.32</v>
      </c>
      <c r="H143" s="28">
        <v>1.04</v>
      </c>
    </row>
    <row r="144" spans="1:8" s="12" customFormat="1" ht="13.5" x14ac:dyDescent="0.2">
      <c r="A144" s="26"/>
      <c r="B144" s="38" t="s">
        <v>179</v>
      </c>
      <c r="C144" s="20">
        <v>37395</v>
      </c>
      <c r="D144" s="19" t="s">
        <v>245</v>
      </c>
      <c r="E144" s="20" t="s">
        <v>246</v>
      </c>
      <c r="F144" s="21">
        <v>9.4000000000000004E-3</v>
      </c>
      <c r="G144" s="28">
        <v>39.67</v>
      </c>
      <c r="H144" s="28">
        <v>0.37</v>
      </c>
    </row>
    <row r="145" spans="1:8" s="12" customFormat="1" ht="13.5" x14ac:dyDescent="0.2">
      <c r="A145" s="26"/>
      <c r="B145" s="38" t="s">
        <v>179</v>
      </c>
      <c r="C145" s="20">
        <v>37592</v>
      </c>
      <c r="D145" s="19" t="s">
        <v>247</v>
      </c>
      <c r="E145" s="20" t="s">
        <v>196</v>
      </c>
      <c r="F145" s="21">
        <v>13.35</v>
      </c>
      <c r="G145" s="28">
        <v>1.02</v>
      </c>
      <c r="H145" s="28">
        <v>13.62</v>
      </c>
    </row>
    <row r="146" spans="1:8" s="12" customFormat="1" ht="27" x14ac:dyDescent="0.2">
      <c r="A146" s="26"/>
      <c r="B146" s="38" t="s">
        <v>185</v>
      </c>
      <c r="C146" s="20">
        <v>87369</v>
      </c>
      <c r="D146" s="19" t="s">
        <v>248</v>
      </c>
      <c r="E146" s="20" t="s">
        <v>213</v>
      </c>
      <c r="F146" s="21">
        <v>1.04E-2</v>
      </c>
      <c r="G146" s="28">
        <v>390.66</v>
      </c>
      <c r="H146" s="28">
        <v>4.0599999999999996</v>
      </c>
    </row>
    <row r="147" spans="1:8" s="12" customFormat="1" ht="13.5" x14ac:dyDescent="0.2">
      <c r="A147" s="26"/>
      <c r="B147" s="38" t="s">
        <v>185</v>
      </c>
      <c r="C147" s="20">
        <v>88309</v>
      </c>
      <c r="D147" s="19" t="s">
        <v>219</v>
      </c>
      <c r="E147" s="20" t="s">
        <v>209</v>
      </c>
      <c r="F147" s="21">
        <v>0.59</v>
      </c>
      <c r="G147" s="28">
        <v>17.05</v>
      </c>
      <c r="H147" s="28">
        <v>10.06</v>
      </c>
    </row>
    <row r="148" spans="1:8" s="12" customFormat="1" ht="13.5" x14ac:dyDescent="0.2">
      <c r="A148" s="26"/>
      <c r="B148" s="38" t="s">
        <v>185</v>
      </c>
      <c r="C148" s="20">
        <v>88316</v>
      </c>
      <c r="D148" s="19" t="s">
        <v>211</v>
      </c>
      <c r="E148" s="20" t="s">
        <v>209</v>
      </c>
      <c r="F148" s="21">
        <v>0.29499999999999998</v>
      </c>
      <c r="G148" s="28">
        <v>12.2</v>
      </c>
      <c r="H148" s="28">
        <v>3.6</v>
      </c>
    </row>
    <row r="149" spans="1:8" x14ac:dyDescent="0.2">
      <c r="C149" s="42"/>
      <c r="D149" s="43"/>
      <c r="E149" s="42"/>
      <c r="F149" s="42"/>
      <c r="G149" s="44"/>
      <c r="H149" s="44"/>
    </row>
    <row r="150" spans="1:8" x14ac:dyDescent="0.2">
      <c r="B150" s="36" t="s">
        <v>390</v>
      </c>
      <c r="C150" s="45" t="s">
        <v>91</v>
      </c>
      <c r="D150" s="46" t="s">
        <v>92</v>
      </c>
      <c r="E150" s="47"/>
      <c r="F150" s="47"/>
      <c r="G150" s="48"/>
      <c r="H150" s="48"/>
    </row>
    <row r="151" spans="1:8" x14ac:dyDescent="0.2">
      <c r="A151" s="26"/>
      <c r="B151" s="37" t="s">
        <v>375</v>
      </c>
      <c r="C151" s="17" t="s">
        <v>376</v>
      </c>
      <c r="D151" s="18" t="s">
        <v>377</v>
      </c>
      <c r="E151" s="17" t="s">
        <v>378</v>
      </c>
      <c r="F151" s="17" t="s">
        <v>379</v>
      </c>
      <c r="G151" s="30" t="s">
        <v>380</v>
      </c>
      <c r="H151" s="30" t="s">
        <v>381</v>
      </c>
    </row>
    <row r="152" spans="1:8" s="12" customFormat="1" x14ac:dyDescent="0.2">
      <c r="A152" s="26"/>
      <c r="B152" s="39" t="s">
        <v>190</v>
      </c>
      <c r="C152" s="22" t="s">
        <v>19</v>
      </c>
      <c r="D152" s="23" t="s">
        <v>249</v>
      </c>
      <c r="E152" s="22" t="s">
        <v>225</v>
      </c>
      <c r="F152" s="24"/>
      <c r="G152" s="31"/>
      <c r="H152" s="31">
        <v>5.3424999999999994</v>
      </c>
    </row>
    <row r="153" spans="1:8" s="12" customFormat="1" ht="13.5" x14ac:dyDescent="0.2">
      <c r="A153" s="26"/>
      <c r="B153" s="38" t="s">
        <v>250</v>
      </c>
      <c r="C153" s="20" t="s">
        <v>251</v>
      </c>
      <c r="D153" s="19" t="s">
        <v>252</v>
      </c>
      <c r="E153" s="20" t="s">
        <v>213</v>
      </c>
      <c r="F153" s="21">
        <v>5.0000000000000001E-4</v>
      </c>
      <c r="G153" s="28">
        <v>59</v>
      </c>
      <c r="H153" s="28">
        <v>2.9500000000000002E-2</v>
      </c>
    </row>
    <row r="154" spans="1:8" s="12" customFormat="1" ht="13.5" x14ac:dyDescent="0.2">
      <c r="A154" s="26"/>
      <c r="B154" s="38" t="s">
        <v>250</v>
      </c>
      <c r="C154" s="20" t="s">
        <v>253</v>
      </c>
      <c r="D154" s="19" t="s">
        <v>254</v>
      </c>
      <c r="E154" s="20" t="s">
        <v>201</v>
      </c>
      <c r="F154" s="21">
        <v>7.2999999999999995E-2</v>
      </c>
      <c r="G154" s="28">
        <v>0.6</v>
      </c>
      <c r="H154" s="28">
        <v>4.3799999999999999E-2</v>
      </c>
    </row>
    <row r="155" spans="1:8" s="12" customFormat="1" ht="13.5" x14ac:dyDescent="0.2">
      <c r="A155" s="26"/>
      <c r="B155" s="38" t="s">
        <v>250</v>
      </c>
      <c r="C155" s="20" t="s">
        <v>255</v>
      </c>
      <c r="D155" s="19" t="s">
        <v>256</v>
      </c>
      <c r="E155" s="20" t="s">
        <v>201</v>
      </c>
      <c r="F155" s="21">
        <v>0.06</v>
      </c>
      <c r="G155" s="28">
        <v>0.37</v>
      </c>
      <c r="H155" s="28">
        <v>2.2199999999999998E-2</v>
      </c>
    </row>
    <row r="156" spans="1:8" s="12" customFormat="1" ht="13.5" x14ac:dyDescent="0.2">
      <c r="A156" s="26"/>
      <c r="B156" s="38" t="s">
        <v>216</v>
      </c>
      <c r="C156" s="20" t="s">
        <v>217</v>
      </c>
      <c r="D156" s="19" t="s">
        <v>211</v>
      </c>
      <c r="E156" s="20" t="s">
        <v>209</v>
      </c>
      <c r="F156" s="21">
        <v>0.15</v>
      </c>
      <c r="G156" s="28">
        <v>12.219999999999999</v>
      </c>
      <c r="H156" s="28">
        <v>1.8329999999999997</v>
      </c>
    </row>
    <row r="157" spans="1:8" s="12" customFormat="1" ht="13.5" x14ac:dyDescent="0.2">
      <c r="A157" s="26"/>
      <c r="B157" s="38" t="s">
        <v>216</v>
      </c>
      <c r="C157" s="20" t="s">
        <v>218</v>
      </c>
      <c r="D157" s="19" t="s">
        <v>219</v>
      </c>
      <c r="E157" s="20" t="s">
        <v>209</v>
      </c>
      <c r="F157" s="21">
        <v>0.2</v>
      </c>
      <c r="G157" s="28">
        <v>17.07</v>
      </c>
      <c r="H157" s="28">
        <v>3.4140000000000001</v>
      </c>
    </row>
    <row r="158" spans="1:8" x14ac:dyDescent="0.2">
      <c r="C158" s="42"/>
      <c r="D158" s="43"/>
      <c r="E158" s="42"/>
      <c r="F158" s="42"/>
      <c r="G158" s="44"/>
      <c r="H158" s="44"/>
    </row>
    <row r="159" spans="1:8" x14ac:dyDescent="0.2">
      <c r="B159" s="36" t="s">
        <v>390</v>
      </c>
      <c r="C159" s="45" t="s">
        <v>93</v>
      </c>
      <c r="D159" s="46" t="s">
        <v>94</v>
      </c>
      <c r="E159" s="47"/>
      <c r="F159" s="47"/>
      <c r="G159" s="48"/>
      <c r="H159" s="48"/>
    </row>
    <row r="160" spans="1:8" x14ac:dyDescent="0.2">
      <c r="B160" s="37" t="s">
        <v>375</v>
      </c>
      <c r="C160" s="17" t="s">
        <v>376</v>
      </c>
      <c r="D160" s="18" t="s">
        <v>377</v>
      </c>
      <c r="E160" s="17" t="s">
        <v>378</v>
      </c>
      <c r="F160" s="17" t="s">
        <v>379</v>
      </c>
      <c r="G160" s="30" t="s">
        <v>380</v>
      </c>
      <c r="H160" s="30" t="s">
        <v>381</v>
      </c>
    </row>
    <row r="161" spans="1:8" s="12" customFormat="1" x14ac:dyDescent="0.2">
      <c r="A161" s="26"/>
      <c r="B161" s="39" t="s">
        <v>190</v>
      </c>
      <c r="C161" s="22" t="s">
        <v>20</v>
      </c>
      <c r="D161" s="23" t="s">
        <v>257</v>
      </c>
      <c r="E161" s="22" t="s">
        <v>215</v>
      </c>
      <c r="F161" s="24"/>
      <c r="G161" s="31"/>
      <c r="H161" s="31">
        <v>64.190699999999993</v>
      </c>
    </row>
    <row r="162" spans="1:8" s="12" customFormat="1" ht="13.5" x14ac:dyDescent="0.2">
      <c r="A162" s="26"/>
      <c r="B162" s="38" t="s">
        <v>250</v>
      </c>
      <c r="C162" s="20" t="s">
        <v>258</v>
      </c>
      <c r="D162" s="19" t="s">
        <v>259</v>
      </c>
      <c r="E162" s="20" t="s">
        <v>196</v>
      </c>
      <c r="F162" s="21">
        <v>76</v>
      </c>
      <c r="G162" s="28">
        <v>0.27</v>
      </c>
      <c r="H162" s="28">
        <v>20.520000000000003</v>
      </c>
    </row>
    <row r="163" spans="1:8" s="12" customFormat="1" ht="13.5" x14ac:dyDescent="0.2">
      <c r="A163" s="26"/>
      <c r="B163" s="38" t="s">
        <v>216</v>
      </c>
      <c r="C163" s="20" t="s">
        <v>260</v>
      </c>
      <c r="D163" s="19" t="s">
        <v>261</v>
      </c>
      <c r="E163" s="20" t="s">
        <v>213</v>
      </c>
      <c r="F163" s="21">
        <v>0.03</v>
      </c>
      <c r="G163" s="28">
        <v>284.08999999999997</v>
      </c>
      <c r="H163" s="28">
        <v>8.5226999999999986</v>
      </c>
    </row>
    <row r="164" spans="1:8" s="12" customFormat="1" ht="13.5" x14ac:dyDescent="0.2">
      <c r="A164" s="26"/>
      <c r="B164" s="38" t="s">
        <v>216</v>
      </c>
      <c r="C164" s="20" t="s">
        <v>217</v>
      </c>
      <c r="D164" s="19" t="s">
        <v>211</v>
      </c>
      <c r="E164" s="20" t="s">
        <v>209</v>
      </c>
      <c r="F164" s="21">
        <v>1.2</v>
      </c>
      <c r="G164" s="28">
        <v>12.219999999999999</v>
      </c>
      <c r="H164" s="28">
        <v>14.663999999999998</v>
      </c>
    </row>
    <row r="165" spans="1:8" s="12" customFormat="1" ht="13.5" x14ac:dyDescent="0.2">
      <c r="A165" s="26"/>
      <c r="B165" s="38" t="s">
        <v>216</v>
      </c>
      <c r="C165" s="20" t="s">
        <v>218</v>
      </c>
      <c r="D165" s="19" t="s">
        <v>219</v>
      </c>
      <c r="E165" s="20" t="s">
        <v>209</v>
      </c>
      <c r="F165" s="21">
        <v>1.2</v>
      </c>
      <c r="G165" s="28">
        <v>17.07</v>
      </c>
      <c r="H165" s="28">
        <v>20.483999999999998</v>
      </c>
    </row>
    <row r="166" spans="1:8" x14ac:dyDescent="0.2">
      <c r="C166" s="42"/>
      <c r="D166" s="43"/>
      <c r="E166" s="42"/>
      <c r="F166" s="42"/>
      <c r="G166" s="44"/>
      <c r="H166" s="44"/>
    </row>
    <row r="167" spans="1:8" x14ac:dyDescent="0.2">
      <c r="B167" s="36" t="s">
        <v>390</v>
      </c>
      <c r="C167" s="45" t="s">
        <v>95</v>
      </c>
      <c r="D167" s="46" t="s">
        <v>96</v>
      </c>
      <c r="E167" s="47"/>
      <c r="F167" s="47"/>
      <c r="G167" s="48"/>
      <c r="H167" s="48"/>
    </row>
    <row r="168" spans="1:8" x14ac:dyDescent="0.2">
      <c r="B168" s="37" t="s">
        <v>375</v>
      </c>
      <c r="C168" s="17" t="s">
        <v>376</v>
      </c>
      <c r="D168" s="18" t="s">
        <v>377</v>
      </c>
      <c r="E168" s="17" t="s">
        <v>378</v>
      </c>
      <c r="F168" s="17" t="s">
        <v>379</v>
      </c>
      <c r="G168" s="30" t="s">
        <v>380</v>
      </c>
      <c r="H168" s="30" t="s">
        <v>381</v>
      </c>
    </row>
    <row r="169" spans="1:8" s="12" customFormat="1" x14ac:dyDescent="0.2">
      <c r="A169" s="26"/>
      <c r="B169" s="39" t="s">
        <v>262</v>
      </c>
      <c r="C169" s="22" t="s">
        <v>37</v>
      </c>
      <c r="D169" s="23" t="s">
        <v>263</v>
      </c>
      <c r="E169" s="22" t="s">
        <v>199</v>
      </c>
      <c r="F169" s="24"/>
      <c r="G169" s="31" t="s">
        <v>178</v>
      </c>
      <c r="H169" s="31">
        <f>SUBTOTAL(9,H170:H174)</f>
        <v>30.1</v>
      </c>
    </row>
    <row r="170" spans="1:8" s="12" customFormat="1" ht="13.5" x14ac:dyDescent="0.2">
      <c r="A170" s="26"/>
      <c r="B170" s="38" t="s">
        <v>179</v>
      </c>
      <c r="C170" s="20">
        <v>345</v>
      </c>
      <c r="D170" s="19" t="s">
        <v>264</v>
      </c>
      <c r="E170" s="20" t="s">
        <v>201</v>
      </c>
      <c r="F170" s="21">
        <v>0.1</v>
      </c>
      <c r="G170" s="28">
        <v>11.3</v>
      </c>
      <c r="H170" s="28">
        <f>F170*G170</f>
        <v>1.1300000000000001</v>
      </c>
    </row>
    <row r="171" spans="1:8" s="12" customFormat="1" ht="13.5" x14ac:dyDescent="0.2">
      <c r="A171" s="26"/>
      <c r="B171" s="38" t="s">
        <v>179</v>
      </c>
      <c r="C171" s="20">
        <v>3315</v>
      </c>
      <c r="D171" s="19" t="s">
        <v>265</v>
      </c>
      <c r="E171" s="20" t="s">
        <v>201</v>
      </c>
      <c r="F171" s="21">
        <v>1.5</v>
      </c>
      <c r="G171" s="28">
        <v>0.61</v>
      </c>
      <c r="H171" s="28">
        <f t="shared" ref="H171:H174" si="2">F171*G171</f>
        <v>0.91500000000000004</v>
      </c>
    </row>
    <row r="172" spans="1:8" s="12" customFormat="1" ht="27" x14ac:dyDescent="0.2">
      <c r="A172" s="26"/>
      <c r="B172" s="38" t="s">
        <v>179</v>
      </c>
      <c r="C172" s="20">
        <v>4812</v>
      </c>
      <c r="D172" s="19" t="s">
        <v>266</v>
      </c>
      <c r="E172" s="20" t="s">
        <v>199</v>
      </c>
      <c r="F172" s="21">
        <v>1.1000000000000001</v>
      </c>
      <c r="G172" s="28">
        <v>13</v>
      </c>
      <c r="H172" s="28">
        <f t="shared" si="2"/>
        <v>14.3</v>
      </c>
    </row>
    <row r="173" spans="1:8" s="12" customFormat="1" ht="13.5" x14ac:dyDescent="0.2">
      <c r="A173" s="26"/>
      <c r="B173" s="38" t="s">
        <v>185</v>
      </c>
      <c r="C173" s="20">
        <v>88269</v>
      </c>
      <c r="D173" s="19" t="s">
        <v>267</v>
      </c>
      <c r="E173" s="20" t="s">
        <v>209</v>
      </c>
      <c r="F173" s="21">
        <v>0.5</v>
      </c>
      <c r="G173" s="28">
        <v>15.31</v>
      </c>
      <c r="H173" s="28">
        <f t="shared" si="2"/>
        <v>7.6550000000000002</v>
      </c>
    </row>
    <row r="174" spans="1:8" s="12" customFormat="1" ht="13.5" x14ac:dyDescent="0.2">
      <c r="A174" s="26"/>
      <c r="B174" s="38" t="s">
        <v>185</v>
      </c>
      <c r="C174" s="20">
        <v>88316</v>
      </c>
      <c r="D174" s="19" t="s">
        <v>211</v>
      </c>
      <c r="E174" s="20" t="s">
        <v>209</v>
      </c>
      <c r="F174" s="21">
        <v>0.5</v>
      </c>
      <c r="G174" s="28">
        <v>12.2</v>
      </c>
      <c r="H174" s="28">
        <f t="shared" si="2"/>
        <v>6.1</v>
      </c>
    </row>
    <row r="175" spans="1:8" x14ac:dyDescent="0.2">
      <c r="C175" s="42"/>
      <c r="D175" s="43"/>
      <c r="E175" s="42"/>
      <c r="F175" s="42"/>
      <c r="G175" s="44"/>
      <c r="H175" s="44"/>
    </row>
    <row r="176" spans="1:8" x14ac:dyDescent="0.2">
      <c r="B176" s="36" t="s">
        <v>390</v>
      </c>
      <c r="C176" s="45" t="s">
        <v>97</v>
      </c>
      <c r="D176" s="46" t="s">
        <v>98</v>
      </c>
      <c r="E176" s="47"/>
      <c r="F176" s="47"/>
      <c r="G176" s="48"/>
      <c r="H176" s="48"/>
    </row>
    <row r="177" spans="1:8" x14ac:dyDescent="0.2">
      <c r="A177" s="26"/>
      <c r="B177" s="37" t="s">
        <v>375</v>
      </c>
      <c r="C177" s="17" t="s">
        <v>376</v>
      </c>
      <c r="D177" s="18" t="s">
        <v>377</v>
      </c>
      <c r="E177" s="17" t="s">
        <v>378</v>
      </c>
      <c r="F177" s="17" t="s">
        <v>379</v>
      </c>
      <c r="G177" s="30" t="s">
        <v>380</v>
      </c>
      <c r="H177" s="30" t="s">
        <v>381</v>
      </c>
    </row>
    <row r="178" spans="1:8" s="12" customFormat="1" ht="25.5" x14ac:dyDescent="0.2">
      <c r="A178" s="26"/>
      <c r="B178" s="39" t="s">
        <v>386</v>
      </c>
      <c r="C178" s="22"/>
      <c r="D178" s="23" t="s">
        <v>388</v>
      </c>
      <c r="E178" s="22" t="s">
        <v>385</v>
      </c>
      <c r="F178" s="24"/>
      <c r="G178" s="31"/>
      <c r="H178" s="31">
        <f>SUBTOTAL(9,H179:H180)</f>
        <v>9.224199999999998</v>
      </c>
    </row>
    <row r="179" spans="1:8" s="12" customFormat="1" ht="13.5" x14ac:dyDescent="0.2">
      <c r="A179" s="26"/>
      <c r="B179" s="38" t="s">
        <v>26</v>
      </c>
      <c r="C179" s="20" t="s">
        <v>338</v>
      </c>
      <c r="D179" s="19" t="s">
        <v>339</v>
      </c>
      <c r="E179" s="20" t="s">
        <v>209</v>
      </c>
      <c r="F179" s="21">
        <v>0.56999999999999995</v>
      </c>
      <c r="G179" s="32">
        <v>16.059999999999999</v>
      </c>
      <c r="H179" s="28">
        <f t="shared" ref="H179:H180" si="3">F179*G179</f>
        <v>9.1541999999999977</v>
      </c>
    </row>
    <row r="180" spans="1:8" s="12" customFormat="1" ht="13.5" x14ac:dyDescent="0.2">
      <c r="A180" s="26"/>
      <c r="B180" s="38" t="s">
        <v>179</v>
      </c>
      <c r="C180" s="20">
        <v>5320</v>
      </c>
      <c r="D180" s="19" t="s">
        <v>330</v>
      </c>
      <c r="E180" s="20" t="s">
        <v>207</v>
      </c>
      <c r="F180" s="21">
        <v>1</v>
      </c>
      <c r="G180" s="32">
        <v>7.0000000000000007E-2</v>
      </c>
      <c r="H180" s="28">
        <f t="shared" si="3"/>
        <v>7.0000000000000007E-2</v>
      </c>
    </row>
    <row r="181" spans="1:8" x14ac:dyDescent="0.2">
      <c r="C181" s="42"/>
      <c r="D181" s="43"/>
      <c r="E181" s="42"/>
      <c r="F181" s="42"/>
      <c r="G181" s="44"/>
      <c r="H181" s="44"/>
    </row>
    <row r="182" spans="1:8" x14ac:dyDescent="0.2">
      <c r="B182" s="36" t="s">
        <v>390</v>
      </c>
      <c r="C182" s="45" t="s">
        <v>99</v>
      </c>
      <c r="D182" s="46" t="s">
        <v>100</v>
      </c>
      <c r="E182" s="47"/>
      <c r="F182" s="47"/>
      <c r="G182" s="48"/>
      <c r="H182" s="48"/>
    </row>
    <row r="183" spans="1:8" x14ac:dyDescent="0.2">
      <c r="A183" s="26"/>
      <c r="B183" s="37" t="s">
        <v>375</v>
      </c>
      <c r="C183" s="17" t="s">
        <v>376</v>
      </c>
      <c r="D183" s="18" t="s">
        <v>377</v>
      </c>
      <c r="E183" s="17" t="s">
        <v>378</v>
      </c>
      <c r="F183" s="17" t="s">
        <v>379</v>
      </c>
      <c r="G183" s="30" t="s">
        <v>380</v>
      </c>
      <c r="H183" s="30" t="s">
        <v>381</v>
      </c>
    </row>
    <row r="184" spans="1:8" s="12" customFormat="1" x14ac:dyDescent="0.2">
      <c r="A184" s="26"/>
      <c r="B184" s="39" t="s">
        <v>386</v>
      </c>
      <c r="C184" s="22"/>
      <c r="D184" s="23" t="s">
        <v>100</v>
      </c>
      <c r="E184" s="22" t="s">
        <v>385</v>
      </c>
      <c r="F184" s="24"/>
      <c r="G184" s="31"/>
      <c r="H184" s="31">
        <f>SUBTOTAL(9,H185:H186)</f>
        <v>1.9785999999999999</v>
      </c>
    </row>
    <row r="185" spans="1:8" s="12" customFormat="1" ht="13.5" x14ac:dyDescent="0.2">
      <c r="A185" s="26"/>
      <c r="B185" s="38" t="s">
        <v>26</v>
      </c>
      <c r="C185" s="20" t="s">
        <v>338</v>
      </c>
      <c r="D185" s="19" t="s">
        <v>339</v>
      </c>
      <c r="E185" s="20" t="s">
        <v>209</v>
      </c>
      <c r="F185" s="21">
        <v>0.11</v>
      </c>
      <c r="G185" s="32">
        <v>16.059999999999999</v>
      </c>
      <c r="H185" s="28">
        <f t="shared" ref="H185:H186" si="4">F185*G185</f>
        <v>1.7665999999999999</v>
      </c>
    </row>
    <row r="186" spans="1:8" s="12" customFormat="1" ht="13.5" x14ac:dyDescent="0.2">
      <c r="A186" s="26"/>
      <c r="B186" s="38" t="s">
        <v>179</v>
      </c>
      <c r="C186" s="20">
        <v>38383</v>
      </c>
      <c r="D186" s="19" t="s">
        <v>340</v>
      </c>
      <c r="E186" s="20" t="s">
        <v>196</v>
      </c>
      <c r="F186" s="21">
        <v>2</v>
      </c>
      <c r="G186" s="32">
        <v>0.106</v>
      </c>
      <c r="H186" s="28">
        <f t="shared" si="4"/>
        <v>0.21199999999999999</v>
      </c>
    </row>
    <row r="187" spans="1:8" x14ac:dyDescent="0.2">
      <c r="C187" s="42"/>
      <c r="D187" s="43"/>
      <c r="E187" s="42"/>
      <c r="F187" s="42"/>
      <c r="G187" s="44"/>
      <c r="H187" s="44"/>
    </row>
    <row r="188" spans="1:8" x14ac:dyDescent="0.2">
      <c r="B188" s="36" t="s">
        <v>390</v>
      </c>
      <c r="C188" s="45" t="s">
        <v>101</v>
      </c>
      <c r="D188" s="46" t="s">
        <v>102</v>
      </c>
      <c r="E188" s="47"/>
      <c r="F188" s="47"/>
      <c r="G188" s="48"/>
      <c r="H188" s="48"/>
    </row>
    <row r="189" spans="1:8" x14ac:dyDescent="0.2">
      <c r="A189" s="26"/>
      <c r="B189" s="37" t="s">
        <v>375</v>
      </c>
      <c r="C189" s="17" t="s">
        <v>376</v>
      </c>
      <c r="D189" s="18" t="s">
        <v>377</v>
      </c>
      <c r="E189" s="17" t="s">
        <v>378</v>
      </c>
      <c r="F189" s="17" t="s">
        <v>379</v>
      </c>
      <c r="G189" s="30" t="s">
        <v>380</v>
      </c>
      <c r="H189" s="30" t="s">
        <v>381</v>
      </c>
    </row>
    <row r="190" spans="1:8" s="12" customFormat="1" x14ac:dyDescent="0.2">
      <c r="A190" s="26"/>
      <c r="B190" s="39" t="s">
        <v>386</v>
      </c>
      <c r="C190" s="22"/>
      <c r="D190" s="23" t="s">
        <v>102</v>
      </c>
      <c r="E190" s="22" t="s">
        <v>385</v>
      </c>
      <c r="F190" s="24"/>
      <c r="G190" s="31"/>
      <c r="H190" s="31">
        <f>SUBTOTAL(9,H191:H193)</f>
        <v>16.792999999999999</v>
      </c>
    </row>
    <row r="191" spans="1:8" s="12" customFormat="1" ht="13.5" x14ac:dyDescent="0.2">
      <c r="A191" s="26"/>
      <c r="B191" s="38" t="s">
        <v>26</v>
      </c>
      <c r="C191" s="20" t="s">
        <v>338</v>
      </c>
      <c r="D191" s="19" t="s">
        <v>339</v>
      </c>
      <c r="E191" s="20" t="s">
        <v>209</v>
      </c>
      <c r="F191" s="21">
        <v>1</v>
      </c>
      <c r="G191" s="32">
        <v>16.059999999999999</v>
      </c>
      <c r="H191" s="28">
        <f t="shared" ref="H191:H193" si="5">F191*G191</f>
        <v>16.059999999999999</v>
      </c>
    </row>
    <row r="192" spans="1:8" s="12" customFormat="1" ht="13.5" x14ac:dyDescent="0.2">
      <c r="A192" s="26"/>
      <c r="B192" s="38" t="s">
        <v>179</v>
      </c>
      <c r="C192" s="20">
        <v>11849</v>
      </c>
      <c r="D192" s="19" t="s">
        <v>341</v>
      </c>
      <c r="E192" s="20" t="s">
        <v>207</v>
      </c>
      <c r="F192" s="21">
        <v>0.82</v>
      </c>
      <c r="G192" s="32">
        <v>0.85</v>
      </c>
      <c r="H192" s="28">
        <f t="shared" si="5"/>
        <v>0.69699999999999995</v>
      </c>
    </row>
    <row r="193" spans="1:8" s="12" customFormat="1" ht="13.5" x14ac:dyDescent="0.2">
      <c r="A193" s="26"/>
      <c r="B193" s="38" t="s">
        <v>179</v>
      </c>
      <c r="C193" s="20">
        <v>4053</v>
      </c>
      <c r="D193" s="19" t="s">
        <v>342</v>
      </c>
      <c r="E193" s="20" t="s">
        <v>343</v>
      </c>
      <c r="F193" s="21">
        <v>0.3</v>
      </c>
      <c r="G193" s="32">
        <v>0.12</v>
      </c>
      <c r="H193" s="28">
        <f t="shared" si="5"/>
        <v>3.5999999999999997E-2</v>
      </c>
    </row>
    <row r="194" spans="1:8" x14ac:dyDescent="0.2">
      <c r="C194" s="42"/>
      <c r="D194" s="43"/>
      <c r="E194" s="42"/>
      <c r="F194" s="42"/>
      <c r="G194" s="44"/>
      <c r="H194" s="44"/>
    </row>
    <row r="195" spans="1:8" x14ac:dyDescent="0.2">
      <c r="B195" s="36" t="s">
        <v>390</v>
      </c>
      <c r="C195" s="45" t="s">
        <v>103</v>
      </c>
      <c r="D195" s="46" t="s">
        <v>104</v>
      </c>
      <c r="E195" s="47"/>
      <c r="F195" s="47"/>
      <c r="G195" s="48"/>
      <c r="H195" s="48"/>
    </row>
    <row r="196" spans="1:8" x14ac:dyDescent="0.2">
      <c r="A196" s="26"/>
      <c r="B196" s="37" t="s">
        <v>375</v>
      </c>
      <c r="C196" s="17" t="s">
        <v>376</v>
      </c>
      <c r="D196" s="18" t="s">
        <v>377</v>
      </c>
      <c r="E196" s="17" t="s">
        <v>378</v>
      </c>
      <c r="F196" s="17" t="s">
        <v>379</v>
      </c>
      <c r="G196" s="30" t="s">
        <v>380</v>
      </c>
      <c r="H196" s="30" t="s">
        <v>381</v>
      </c>
    </row>
    <row r="197" spans="1:8" s="12" customFormat="1" x14ac:dyDescent="0.2">
      <c r="A197" s="26"/>
      <c r="B197" s="39" t="s">
        <v>190</v>
      </c>
      <c r="C197" s="22" t="s">
        <v>21</v>
      </c>
      <c r="D197" s="23" t="s">
        <v>268</v>
      </c>
      <c r="E197" s="22" t="s">
        <v>215</v>
      </c>
      <c r="F197" s="24"/>
      <c r="G197" s="31"/>
      <c r="H197" s="31">
        <f>SUBTOTAL(9,H198:H199)</f>
        <v>4.048</v>
      </c>
    </row>
    <row r="198" spans="1:8" s="12" customFormat="1" ht="13.5" x14ac:dyDescent="0.2">
      <c r="A198" s="26"/>
      <c r="B198" s="38" t="s">
        <v>250</v>
      </c>
      <c r="C198" s="20" t="s">
        <v>269</v>
      </c>
      <c r="D198" s="19" t="s">
        <v>270</v>
      </c>
      <c r="E198" s="20" t="s">
        <v>196</v>
      </c>
      <c r="F198" s="21">
        <v>1</v>
      </c>
      <c r="G198" s="28">
        <v>0.57999999999999996</v>
      </c>
      <c r="H198" s="28">
        <f t="shared" ref="H198:H199" si="6">F198*G198</f>
        <v>0.57999999999999996</v>
      </c>
    </row>
    <row r="199" spans="1:8" s="12" customFormat="1" ht="13.5" x14ac:dyDescent="0.2">
      <c r="A199" s="26"/>
      <c r="B199" s="38" t="s">
        <v>216</v>
      </c>
      <c r="C199" s="20" t="s">
        <v>271</v>
      </c>
      <c r="D199" s="19" t="s">
        <v>210</v>
      </c>
      <c r="E199" s="20" t="s">
        <v>209</v>
      </c>
      <c r="F199" s="21">
        <v>0.20399999999999999</v>
      </c>
      <c r="G199" s="28">
        <v>17</v>
      </c>
      <c r="H199" s="28">
        <f t="shared" si="6"/>
        <v>3.468</v>
      </c>
    </row>
    <row r="200" spans="1:8" x14ac:dyDescent="0.2">
      <c r="C200" s="42"/>
      <c r="D200" s="43"/>
      <c r="E200" s="42"/>
      <c r="F200" s="42"/>
      <c r="G200" s="44"/>
      <c r="H200" s="44"/>
    </row>
    <row r="201" spans="1:8" x14ac:dyDescent="0.2">
      <c r="B201" s="36" t="s">
        <v>390</v>
      </c>
      <c r="C201" s="45" t="s">
        <v>105</v>
      </c>
      <c r="D201" s="46" t="s">
        <v>106</v>
      </c>
      <c r="E201" s="47"/>
      <c r="F201" s="47"/>
      <c r="G201" s="48"/>
      <c r="H201" s="48"/>
    </row>
    <row r="202" spans="1:8" x14ac:dyDescent="0.2">
      <c r="A202" s="26"/>
      <c r="B202" s="37" t="s">
        <v>375</v>
      </c>
      <c r="C202" s="17" t="s">
        <v>376</v>
      </c>
      <c r="D202" s="18" t="s">
        <v>377</v>
      </c>
      <c r="E202" s="17" t="s">
        <v>378</v>
      </c>
      <c r="F202" s="17" t="s">
        <v>379</v>
      </c>
      <c r="G202" s="30" t="s">
        <v>380</v>
      </c>
      <c r="H202" s="30" t="s">
        <v>381</v>
      </c>
    </row>
    <row r="203" spans="1:8" s="12" customFormat="1" x14ac:dyDescent="0.2">
      <c r="A203" s="26"/>
      <c r="B203" s="39"/>
      <c r="C203" s="22">
        <v>6082</v>
      </c>
      <c r="D203" s="23" t="s">
        <v>273</v>
      </c>
      <c r="E203" s="22" t="s">
        <v>199</v>
      </c>
      <c r="F203" s="24"/>
      <c r="G203" s="31" t="s">
        <v>178</v>
      </c>
      <c r="H203" s="31">
        <v>13.29</v>
      </c>
    </row>
    <row r="204" spans="1:8" s="12" customFormat="1" ht="13.5" x14ac:dyDescent="0.2">
      <c r="A204" s="26"/>
      <c r="B204" s="38" t="s">
        <v>179</v>
      </c>
      <c r="C204" s="20">
        <v>3767</v>
      </c>
      <c r="D204" s="19" t="s">
        <v>274</v>
      </c>
      <c r="E204" s="20" t="s">
        <v>196</v>
      </c>
      <c r="F204" s="21">
        <v>1</v>
      </c>
      <c r="G204" s="28">
        <v>0.53</v>
      </c>
      <c r="H204" s="28">
        <v>0.53</v>
      </c>
    </row>
    <row r="205" spans="1:8" s="12" customFormat="1" ht="13.5" x14ac:dyDescent="0.2">
      <c r="A205" s="26"/>
      <c r="B205" s="38" t="s">
        <v>179</v>
      </c>
      <c r="C205" s="20">
        <v>5318</v>
      </c>
      <c r="D205" s="19" t="s">
        <v>275</v>
      </c>
      <c r="E205" s="20" t="s">
        <v>207</v>
      </c>
      <c r="F205" s="21">
        <v>0.05</v>
      </c>
      <c r="G205" s="28">
        <v>11.1</v>
      </c>
      <c r="H205" s="28">
        <v>0.56000000000000005</v>
      </c>
    </row>
    <row r="206" spans="1:8" s="12" customFormat="1" ht="13.5" x14ac:dyDescent="0.2">
      <c r="A206" s="26"/>
      <c r="B206" s="38" t="s">
        <v>179</v>
      </c>
      <c r="C206" s="20">
        <v>10481</v>
      </c>
      <c r="D206" s="19" t="s">
        <v>276</v>
      </c>
      <c r="E206" s="20" t="s">
        <v>207</v>
      </c>
      <c r="F206" s="21">
        <v>7.4999999999999997E-2</v>
      </c>
      <c r="G206" s="28">
        <v>23.36</v>
      </c>
      <c r="H206" s="28">
        <v>1.75</v>
      </c>
    </row>
    <row r="207" spans="1:8" s="12" customFormat="1" ht="13.5" x14ac:dyDescent="0.2">
      <c r="A207" s="26"/>
      <c r="B207" s="38" t="s">
        <v>185</v>
      </c>
      <c r="C207" s="20">
        <v>88310</v>
      </c>
      <c r="D207" s="19" t="s">
        <v>210</v>
      </c>
      <c r="E207" s="20" t="s">
        <v>209</v>
      </c>
      <c r="F207" s="21">
        <v>0.4</v>
      </c>
      <c r="G207" s="28">
        <v>16.98</v>
      </c>
      <c r="H207" s="28">
        <v>6.79</v>
      </c>
    </row>
    <row r="208" spans="1:8" s="12" customFormat="1" ht="13.5" x14ac:dyDescent="0.2">
      <c r="A208" s="26"/>
      <c r="B208" s="38" t="s">
        <v>185</v>
      </c>
      <c r="C208" s="20">
        <v>88316</v>
      </c>
      <c r="D208" s="19" t="s">
        <v>211</v>
      </c>
      <c r="E208" s="20" t="s">
        <v>209</v>
      </c>
      <c r="F208" s="21">
        <v>0.3</v>
      </c>
      <c r="G208" s="28">
        <v>12.2</v>
      </c>
      <c r="H208" s="28">
        <v>3.66</v>
      </c>
    </row>
    <row r="209" spans="1:8" x14ac:dyDescent="0.2">
      <c r="C209" s="42"/>
      <c r="D209" s="43"/>
      <c r="E209" s="42"/>
      <c r="F209" s="42"/>
      <c r="G209" s="44"/>
      <c r="H209" s="44"/>
    </row>
    <row r="210" spans="1:8" x14ac:dyDescent="0.2">
      <c r="B210" s="36" t="s">
        <v>390</v>
      </c>
      <c r="C210" s="45" t="s">
        <v>107</v>
      </c>
      <c r="D210" s="46" t="s">
        <v>29</v>
      </c>
      <c r="E210" s="47"/>
      <c r="F210" s="47"/>
      <c r="G210" s="48"/>
      <c r="H210" s="48"/>
    </row>
    <row r="211" spans="1:8" x14ac:dyDescent="0.2">
      <c r="A211" s="26"/>
      <c r="B211" s="37" t="s">
        <v>375</v>
      </c>
      <c r="C211" s="17" t="s">
        <v>376</v>
      </c>
      <c r="D211" s="18" t="s">
        <v>377</v>
      </c>
      <c r="E211" s="17" t="s">
        <v>378</v>
      </c>
      <c r="F211" s="17" t="s">
        <v>379</v>
      </c>
      <c r="G211" s="30" t="s">
        <v>380</v>
      </c>
      <c r="H211" s="30" t="s">
        <v>381</v>
      </c>
    </row>
    <row r="212" spans="1:8" s="12" customFormat="1" x14ac:dyDescent="0.2">
      <c r="A212" s="26"/>
      <c r="B212" s="39" t="s">
        <v>386</v>
      </c>
      <c r="C212" s="22"/>
      <c r="D212" s="23"/>
      <c r="E212" s="22"/>
      <c r="F212" s="24"/>
      <c r="G212" s="31"/>
      <c r="H212" s="31">
        <f>SUBTOTAL(9,H213:H214)</f>
        <v>10.917199999999998</v>
      </c>
    </row>
    <row r="213" spans="1:8" s="12" customFormat="1" ht="13.5" x14ac:dyDescent="0.2">
      <c r="A213" s="26"/>
      <c r="B213" s="38" t="s">
        <v>26</v>
      </c>
      <c r="C213" s="20" t="s">
        <v>338</v>
      </c>
      <c r="D213" s="19" t="s">
        <v>339</v>
      </c>
      <c r="E213" s="20" t="s">
        <v>209</v>
      </c>
      <c r="F213" s="21">
        <v>0.62</v>
      </c>
      <c r="G213" s="32">
        <v>16.059999999999999</v>
      </c>
      <c r="H213" s="28">
        <f t="shared" ref="H213:H214" si="7">F213*G213</f>
        <v>9.9571999999999985</v>
      </c>
    </row>
    <row r="214" spans="1:8" s="12" customFormat="1" ht="27" x14ac:dyDescent="0.2">
      <c r="A214" s="26"/>
      <c r="B214" s="38" t="s">
        <v>387</v>
      </c>
      <c r="C214" s="20"/>
      <c r="D214" s="19" t="s">
        <v>344</v>
      </c>
      <c r="E214" s="20" t="s">
        <v>13</v>
      </c>
      <c r="F214" s="21">
        <v>1</v>
      </c>
      <c r="G214" s="32">
        <v>0.96</v>
      </c>
      <c r="H214" s="28">
        <f t="shared" si="7"/>
        <v>0.96</v>
      </c>
    </row>
    <row r="215" spans="1:8" x14ac:dyDescent="0.2">
      <c r="C215" s="42"/>
      <c r="D215" s="43"/>
      <c r="E215" s="42"/>
      <c r="F215" s="42"/>
      <c r="G215" s="44"/>
      <c r="H215" s="44"/>
    </row>
    <row r="216" spans="1:8" x14ac:dyDescent="0.2">
      <c r="B216" s="36" t="s">
        <v>390</v>
      </c>
      <c r="C216" s="45" t="s">
        <v>108</v>
      </c>
      <c r="D216" s="46" t="s">
        <v>109</v>
      </c>
      <c r="E216" s="47"/>
      <c r="F216" s="47"/>
      <c r="G216" s="48"/>
      <c r="H216" s="48"/>
    </row>
    <row r="217" spans="1:8" x14ac:dyDescent="0.2">
      <c r="A217" s="26"/>
      <c r="B217" s="37" t="s">
        <v>375</v>
      </c>
      <c r="C217" s="17" t="s">
        <v>376</v>
      </c>
      <c r="D217" s="18" t="s">
        <v>377</v>
      </c>
      <c r="E217" s="17" t="s">
        <v>378</v>
      </c>
      <c r="F217" s="17" t="s">
        <v>379</v>
      </c>
      <c r="G217" s="30" t="s">
        <v>380</v>
      </c>
      <c r="H217" s="30" t="s">
        <v>381</v>
      </c>
    </row>
    <row r="218" spans="1:8" s="12" customFormat="1" x14ac:dyDescent="0.2">
      <c r="A218" s="26"/>
      <c r="B218" s="39" t="s">
        <v>386</v>
      </c>
      <c r="C218" s="22"/>
      <c r="D218" s="23" t="s">
        <v>109</v>
      </c>
      <c r="E218" s="22" t="s">
        <v>378</v>
      </c>
      <c r="F218" s="24"/>
      <c r="G218" s="31"/>
      <c r="H218" s="31">
        <f>SUBTOTAL(9,H219:H221)</f>
        <v>276.64999999999998</v>
      </c>
    </row>
    <row r="219" spans="1:8" s="12" customFormat="1" ht="13.5" x14ac:dyDescent="0.2">
      <c r="A219" s="26"/>
      <c r="B219" s="38" t="s">
        <v>26</v>
      </c>
      <c r="C219" s="20" t="s">
        <v>338</v>
      </c>
      <c r="D219" s="19" t="s">
        <v>339</v>
      </c>
      <c r="E219" s="20" t="s">
        <v>209</v>
      </c>
      <c r="F219" s="21">
        <v>5</v>
      </c>
      <c r="G219" s="32">
        <v>16.059999999999999</v>
      </c>
      <c r="H219" s="28">
        <f t="shared" ref="H219:H221" si="8">F219*G219</f>
        <v>80.3</v>
      </c>
    </row>
    <row r="220" spans="1:8" s="12" customFormat="1" ht="13.5" x14ac:dyDescent="0.2">
      <c r="A220" s="26"/>
      <c r="B220" s="38" t="s">
        <v>26</v>
      </c>
      <c r="C220" s="20" t="s">
        <v>382</v>
      </c>
      <c r="D220" s="19" t="s">
        <v>383</v>
      </c>
      <c r="E220" s="20" t="s">
        <v>209</v>
      </c>
      <c r="F220" s="21">
        <v>5</v>
      </c>
      <c r="G220" s="32">
        <v>15.95</v>
      </c>
      <c r="H220" s="28">
        <f t="shared" si="8"/>
        <v>79.75</v>
      </c>
    </row>
    <row r="221" spans="1:8" s="12" customFormat="1" ht="13.5" x14ac:dyDescent="0.2">
      <c r="A221" s="26"/>
      <c r="B221" s="38" t="s">
        <v>26</v>
      </c>
      <c r="C221" s="20" t="s">
        <v>222</v>
      </c>
      <c r="D221" s="19" t="s">
        <v>223</v>
      </c>
      <c r="E221" s="20" t="s">
        <v>209</v>
      </c>
      <c r="F221" s="21">
        <v>10</v>
      </c>
      <c r="G221" s="32">
        <v>11.66</v>
      </c>
      <c r="H221" s="28">
        <f t="shared" si="8"/>
        <v>116.6</v>
      </c>
    </row>
    <row r="222" spans="1:8" x14ac:dyDescent="0.2">
      <c r="C222" s="42"/>
      <c r="D222" s="43"/>
      <c r="E222" s="42"/>
      <c r="F222" s="42"/>
      <c r="G222" s="44"/>
      <c r="H222" s="44"/>
    </row>
    <row r="223" spans="1:8" x14ac:dyDescent="0.2">
      <c r="B223" s="36" t="s">
        <v>390</v>
      </c>
      <c r="C223" s="45" t="s">
        <v>110</v>
      </c>
      <c r="D223" s="46" t="s">
        <v>111</v>
      </c>
      <c r="E223" s="47"/>
      <c r="F223" s="47"/>
      <c r="G223" s="48"/>
      <c r="H223" s="48"/>
    </row>
    <row r="224" spans="1:8" x14ac:dyDescent="0.2">
      <c r="A224" s="26"/>
      <c r="B224" s="37" t="s">
        <v>375</v>
      </c>
      <c r="C224" s="17" t="s">
        <v>376</v>
      </c>
      <c r="D224" s="18" t="s">
        <v>377</v>
      </c>
      <c r="E224" s="17" t="s">
        <v>378</v>
      </c>
      <c r="F224" s="17" t="s">
        <v>379</v>
      </c>
      <c r="G224" s="30" t="s">
        <v>380</v>
      </c>
      <c r="H224" s="30" t="s">
        <v>381</v>
      </c>
    </row>
    <row r="225" spans="1:8" s="12" customFormat="1" ht="38.25" x14ac:dyDescent="0.2">
      <c r="A225" s="26"/>
      <c r="B225" s="39" t="s">
        <v>277</v>
      </c>
      <c r="C225" s="22">
        <v>91336</v>
      </c>
      <c r="D225" s="23" t="s">
        <v>278</v>
      </c>
      <c r="E225" s="22" t="s">
        <v>196</v>
      </c>
      <c r="F225" s="24"/>
      <c r="G225" s="31" t="s">
        <v>178</v>
      </c>
      <c r="H225" s="31">
        <v>1280.44</v>
      </c>
    </row>
    <row r="226" spans="1:8" s="12" customFormat="1" ht="27" x14ac:dyDescent="0.2">
      <c r="A226" s="26"/>
      <c r="B226" s="38" t="s">
        <v>185</v>
      </c>
      <c r="C226" s="20">
        <v>90802</v>
      </c>
      <c r="D226" s="19" t="s">
        <v>279</v>
      </c>
      <c r="E226" s="20" t="s">
        <v>196</v>
      </c>
      <c r="F226" s="21">
        <v>1</v>
      </c>
      <c r="G226" s="28">
        <v>160.61000000000001</v>
      </c>
      <c r="H226" s="28">
        <v>160.61000000000001</v>
      </c>
    </row>
    <row r="227" spans="1:8" s="12" customFormat="1" ht="27" x14ac:dyDescent="0.2">
      <c r="A227" s="26"/>
      <c r="B227" s="38" t="s">
        <v>185</v>
      </c>
      <c r="C227" s="20">
        <v>90817</v>
      </c>
      <c r="D227" s="19" t="s">
        <v>280</v>
      </c>
      <c r="E227" s="20" t="s">
        <v>196</v>
      </c>
      <c r="F227" s="21">
        <v>1</v>
      </c>
      <c r="G227" s="28">
        <v>58.37</v>
      </c>
      <c r="H227" s="28">
        <v>58.37</v>
      </c>
    </row>
    <row r="228" spans="1:8" s="12" customFormat="1" ht="27" x14ac:dyDescent="0.2">
      <c r="A228" s="26"/>
      <c r="B228" s="38" t="s">
        <v>185</v>
      </c>
      <c r="C228" s="20">
        <v>90828</v>
      </c>
      <c r="D228" s="19" t="s">
        <v>281</v>
      </c>
      <c r="E228" s="20" t="s">
        <v>196</v>
      </c>
      <c r="F228" s="21">
        <v>2</v>
      </c>
      <c r="G228" s="28">
        <v>24.88</v>
      </c>
      <c r="H228" s="28">
        <v>49.76</v>
      </c>
    </row>
    <row r="229" spans="1:8" s="12" customFormat="1" ht="27" x14ac:dyDescent="0.2">
      <c r="A229" s="26"/>
      <c r="B229" s="38" t="s">
        <v>185</v>
      </c>
      <c r="C229" s="20">
        <v>91299</v>
      </c>
      <c r="D229" s="19" t="s">
        <v>282</v>
      </c>
      <c r="E229" s="20" t="s">
        <v>196</v>
      </c>
      <c r="F229" s="21">
        <v>1</v>
      </c>
      <c r="G229" s="28">
        <v>1011.7</v>
      </c>
      <c r="H229" s="28">
        <v>1011.7</v>
      </c>
    </row>
    <row r="230" spans="1:8" x14ac:dyDescent="0.2">
      <c r="C230" s="42"/>
      <c r="D230" s="43"/>
      <c r="E230" s="42"/>
      <c r="F230" s="42"/>
      <c r="G230" s="44"/>
      <c r="H230" s="44"/>
    </row>
    <row r="231" spans="1:8" x14ac:dyDescent="0.2">
      <c r="B231" s="36" t="s">
        <v>390</v>
      </c>
      <c r="C231" s="45" t="s">
        <v>112</v>
      </c>
      <c r="D231" s="46" t="s">
        <v>113</v>
      </c>
      <c r="E231" s="47"/>
      <c r="F231" s="47"/>
      <c r="G231" s="48"/>
      <c r="H231" s="48"/>
    </row>
    <row r="232" spans="1:8" x14ac:dyDescent="0.2">
      <c r="A232" s="26"/>
      <c r="B232" s="37" t="s">
        <v>375</v>
      </c>
      <c r="C232" s="17" t="s">
        <v>376</v>
      </c>
      <c r="D232" s="18" t="s">
        <v>377</v>
      </c>
      <c r="E232" s="17" t="s">
        <v>378</v>
      </c>
      <c r="F232" s="17" t="s">
        <v>379</v>
      </c>
      <c r="G232" s="30" t="s">
        <v>380</v>
      </c>
      <c r="H232" s="30" t="s">
        <v>381</v>
      </c>
    </row>
    <row r="233" spans="1:8" s="12" customFormat="1" ht="38.25" x14ac:dyDescent="0.2">
      <c r="A233" s="26"/>
      <c r="B233" s="39" t="s">
        <v>277</v>
      </c>
      <c r="C233" s="22">
        <v>91336</v>
      </c>
      <c r="D233" s="23" t="s">
        <v>278</v>
      </c>
      <c r="E233" s="22" t="s">
        <v>196</v>
      </c>
      <c r="F233" s="24"/>
      <c r="G233" s="31" t="s">
        <v>178</v>
      </c>
      <c r="H233" s="31">
        <v>1280.44</v>
      </c>
    </row>
    <row r="234" spans="1:8" s="12" customFormat="1" ht="27" x14ac:dyDescent="0.2">
      <c r="A234" s="26"/>
      <c r="B234" s="38" t="s">
        <v>185</v>
      </c>
      <c r="C234" s="20">
        <v>90802</v>
      </c>
      <c r="D234" s="19" t="s">
        <v>279</v>
      </c>
      <c r="E234" s="20" t="s">
        <v>196</v>
      </c>
      <c r="F234" s="21">
        <v>1</v>
      </c>
      <c r="G234" s="28">
        <v>160.61000000000001</v>
      </c>
      <c r="H234" s="28">
        <v>160.61000000000001</v>
      </c>
    </row>
    <row r="235" spans="1:8" s="12" customFormat="1" ht="27" x14ac:dyDescent="0.2">
      <c r="A235" s="26"/>
      <c r="B235" s="38" t="s">
        <v>185</v>
      </c>
      <c r="C235" s="20">
        <v>90817</v>
      </c>
      <c r="D235" s="19" t="s">
        <v>280</v>
      </c>
      <c r="E235" s="20" t="s">
        <v>196</v>
      </c>
      <c r="F235" s="21">
        <v>1</v>
      </c>
      <c r="G235" s="28">
        <v>58.37</v>
      </c>
      <c r="H235" s="28">
        <v>58.37</v>
      </c>
    </row>
    <row r="236" spans="1:8" s="12" customFormat="1" ht="27" x14ac:dyDescent="0.2">
      <c r="A236" s="26"/>
      <c r="B236" s="38" t="s">
        <v>185</v>
      </c>
      <c r="C236" s="20">
        <v>90828</v>
      </c>
      <c r="D236" s="19" t="s">
        <v>281</v>
      </c>
      <c r="E236" s="20" t="s">
        <v>196</v>
      </c>
      <c r="F236" s="21">
        <v>2</v>
      </c>
      <c r="G236" s="28">
        <v>24.88</v>
      </c>
      <c r="H236" s="28">
        <v>49.76</v>
      </c>
    </row>
    <row r="237" spans="1:8" s="12" customFormat="1" ht="27" x14ac:dyDescent="0.2">
      <c r="A237" s="26"/>
      <c r="B237" s="38" t="s">
        <v>185</v>
      </c>
      <c r="C237" s="20">
        <v>91299</v>
      </c>
      <c r="D237" s="19" t="s">
        <v>282</v>
      </c>
      <c r="E237" s="20" t="s">
        <v>196</v>
      </c>
      <c r="F237" s="21">
        <v>1</v>
      </c>
      <c r="G237" s="28">
        <v>1011.7</v>
      </c>
      <c r="H237" s="28">
        <v>1011.7</v>
      </c>
    </row>
    <row r="238" spans="1:8" x14ac:dyDescent="0.2">
      <c r="C238" s="42"/>
      <c r="D238" s="43"/>
      <c r="E238" s="42"/>
      <c r="F238" s="42"/>
      <c r="G238" s="44"/>
      <c r="H238" s="44"/>
    </row>
    <row r="239" spans="1:8" x14ac:dyDescent="0.2">
      <c r="B239" s="36" t="s">
        <v>390</v>
      </c>
      <c r="C239" s="45" t="s">
        <v>114</v>
      </c>
      <c r="D239" s="46" t="s">
        <v>30</v>
      </c>
      <c r="E239" s="47"/>
      <c r="F239" s="47"/>
      <c r="G239" s="48"/>
      <c r="H239" s="48"/>
    </row>
    <row r="240" spans="1:8" x14ac:dyDescent="0.2">
      <c r="A240" s="26"/>
      <c r="B240" s="37" t="s">
        <v>375</v>
      </c>
      <c r="C240" s="17" t="s">
        <v>376</v>
      </c>
      <c r="D240" s="18" t="s">
        <v>377</v>
      </c>
      <c r="E240" s="17" t="s">
        <v>378</v>
      </c>
      <c r="F240" s="17" t="s">
        <v>379</v>
      </c>
      <c r="G240" s="30" t="s">
        <v>380</v>
      </c>
      <c r="H240" s="30" t="s">
        <v>381</v>
      </c>
    </row>
    <row r="241" spans="1:8" s="12" customFormat="1" x14ac:dyDescent="0.2">
      <c r="A241" s="26"/>
      <c r="B241" s="39" t="s">
        <v>386</v>
      </c>
      <c r="C241" s="22"/>
      <c r="D241" s="23" t="s">
        <v>30</v>
      </c>
      <c r="E241" s="22" t="s">
        <v>378</v>
      </c>
      <c r="F241" s="24"/>
      <c r="G241" s="31"/>
      <c r="H241" s="31">
        <f>SUBTOTAL(9,H242:H243)</f>
        <v>196.89945</v>
      </c>
    </row>
    <row r="242" spans="1:8" s="12" customFormat="1" ht="13.5" x14ac:dyDescent="0.2">
      <c r="A242" s="26"/>
      <c r="B242" s="38" t="s">
        <v>26</v>
      </c>
      <c r="C242" s="20" t="s">
        <v>338</v>
      </c>
      <c r="D242" s="19" t="s">
        <v>339</v>
      </c>
      <c r="E242" s="20" t="s">
        <v>209</v>
      </c>
      <c r="F242" s="21">
        <v>7.1</v>
      </c>
      <c r="G242" s="32">
        <v>16.059999999999999</v>
      </c>
      <c r="H242" s="28">
        <f>F242*G242</f>
        <v>114.02599999999998</v>
      </c>
    </row>
    <row r="243" spans="1:8" s="12" customFormat="1" ht="13.5" x14ac:dyDescent="0.2">
      <c r="A243" s="26"/>
      <c r="B243" s="38" t="s">
        <v>26</v>
      </c>
      <c r="C243" s="20" t="s">
        <v>222</v>
      </c>
      <c r="D243" s="19" t="s">
        <v>223</v>
      </c>
      <c r="E243" s="20" t="s">
        <v>209</v>
      </c>
      <c r="F243" s="21">
        <v>7.1074999999999999</v>
      </c>
      <c r="G243" s="32">
        <v>11.66</v>
      </c>
      <c r="H243" s="28">
        <f>F243*G243</f>
        <v>82.873450000000005</v>
      </c>
    </row>
    <row r="244" spans="1:8" x14ac:dyDescent="0.2">
      <c r="C244" s="42"/>
      <c r="D244" s="43"/>
      <c r="E244" s="42"/>
      <c r="F244" s="42"/>
      <c r="G244" s="44"/>
      <c r="H244" s="44"/>
    </row>
    <row r="245" spans="1:8" x14ac:dyDescent="0.2">
      <c r="B245" s="36" t="s">
        <v>390</v>
      </c>
      <c r="C245" s="45" t="s">
        <v>115</v>
      </c>
      <c r="D245" s="46" t="s">
        <v>31</v>
      </c>
      <c r="E245" s="47"/>
      <c r="F245" s="47"/>
      <c r="G245" s="48"/>
      <c r="H245" s="48"/>
    </row>
    <row r="246" spans="1:8" x14ac:dyDescent="0.2">
      <c r="B246" s="37" t="s">
        <v>375</v>
      </c>
      <c r="C246" s="17" t="s">
        <v>376</v>
      </c>
      <c r="D246" s="18" t="s">
        <v>377</v>
      </c>
      <c r="E246" s="17" t="s">
        <v>378</v>
      </c>
      <c r="F246" s="17" t="s">
        <v>379</v>
      </c>
      <c r="G246" s="30" t="s">
        <v>380</v>
      </c>
      <c r="H246" s="30" t="s">
        <v>381</v>
      </c>
    </row>
    <row r="247" spans="1:8" s="12" customFormat="1" x14ac:dyDescent="0.2">
      <c r="A247" s="26"/>
      <c r="B247" s="39" t="s">
        <v>386</v>
      </c>
      <c r="C247" s="22"/>
      <c r="D247" s="23" t="s">
        <v>31</v>
      </c>
      <c r="E247" s="22" t="s">
        <v>378</v>
      </c>
      <c r="F247" s="24"/>
      <c r="G247" s="31"/>
      <c r="H247" s="31">
        <f>SUBTOTAL(9,H248:H249)</f>
        <v>196.89945</v>
      </c>
    </row>
    <row r="248" spans="1:8" s="12" customFormat="1" ht="13.5" x14ac:dyDescent="0.2">
      <c r="A248" s="26"/>
      <c r="B248" s="38" t="s">
        <v>26</v>
      </c>
      <c r="C248" s="20" t="s">
        <v>338</v>
      </c>
      <c r="D248" s="19" t="s">
        <v>339</v>
      </c>
      <c r="E248" s="20" t="s">
        <v>209</v>
      </c>
      <c r="F248" s="21">
        <v>7.1</v>
      </c>
      <c r="G248" s="32">
        <v>16.059999999999999</v>
      </c>
      <c r="H248" s="28">
        <f>F248*G248</f>
        <v>114.02599999999998</v>
      </c>
    </row>
    <row r="249" spans="1:8" s="12" customFormat="1" ht="13.5" x14ac:dyDescent="0.2">
      <c r="A249" s="26"/>
      <c r="B249" s="38" t="s">
        <v>26</v>
      </c>
      <c r="C249" s="20" t="s">
        <v>222</v>
      </c>
      <c r="D249" s="19" t="s">
        <v>223</v>
      </c>
      <c r="E249" s="20" t="s">
        <v>209</v>
      </c>
      <c r="F249" s="21">
        <v>7.1074999999999999</v>
      </c>
      <c r="G249" s="32">
        <v>11.66</v>
      </c>
      <c r="H249" s="28">
        <f>F249*G249</f>
        <v>82.873450000000005</v>
      </c>
    </row>
    <row r="250" spans="1:8" x14ac:dyDescent="0.2">
      <c r="C250" s="42"/>
      <c r="D250" s="43"/>
      <c r="E250" s="42"/>
      <c r="F250" s="42"/>
      <c r="G250" s="44"/>
      <c r="H250" s="44"/>
    </row>
    <row r="251" spans="1:8" x14ac:dyDescent="0.2">
      <c r="B251" s="36" t="s">
        <v>390</v>
      </c>
      <c r="C251" s="45" t="s">
        <v>116</v>
      </c>
      <c r="D251" s="46" t="s">
        <v>117</v>
      </c>
      <c r="E251" s="47"/>
      <c r="F251" s="47"/>
      <c r="G251" s="48"/>
      <c r="H251" s="48"/>
    </row>
    <row r="252" spans="1:8" x14ac:dyDescent="0.2">
      <c r="A252" s="26"/>
      <c r="B252" s="37" t="s">
        <v>375</v>
      </c>
      <c r="C252" s="17" t="s">
        <v>376</v>
      </c>
      <c r="D252" s="18" t="s">
        <v>377</v>
      </c>
      <c r="E252" s="17" t="s">
        <v>378</v>
      </c>
      <c r="F252" s="17" t="s">
        <v>379</v>
      </c>
      <c r="G252" s="30" t="s">
        <v>380</v>
      </c>
      <c r="H252" s="30" t="s">
        <v>381</v>
      </c>
    </row>
    <row r="253" spans="1:8" s="12" customFormat="1" x14ac:dyDescent="0.2">
      <c r="A253" s="26"/>
      <c r="B253" s="39" t="s">
        <v>190</v>
      </c>
      <c r="C253" s="22" t="s">
        <v>38</v>
      </c>
      <c r="D253" s="23" t="s">
        <v>283</v>
      </c>
      <c r="E253" s="22" t="s">
        <v>225</v>
      </c>
      <c r="F253" s="24"/>
      <c r="G253" s="31"/>
      <c r="H253" s="31">
        <f>SUBTOTAL(9,H254:H257)</f>
        <v>29.598559999999999</v>
      </c>
    </row>
    <row r="254" spans="1:8" s="12" customFormat="1" ht="13.5" x14ac:dyDescent="0.2">
      <c r="A254" s="26"/>
      <c r="B254" s="38" t="s">
        <v>250</v>
      </c>
      <c r="C254" s="20" t="s">
        <v>284</v>
      </c>
      <c r="D254" s="19" t="s">
        <v>285</v>
      </c>
      <c r="E254" s="20" t="s">
        <v>201</v>
      </c>
      <c r="F254" s="21">
        <v>6.0000000000000001E-3</v>
      </c>
      <c r="G254" s="28">
        <v>8.26</v>
      </c>
      <c r="H254" s="28">
        <f t="shared" ref="H254:H257" si="9">F254*G254</f>
        <v>4.956E-2</v>
      </c>
    </row>
    <row r="255" spans="1:8" s="12" customFormat="1" ht="13.5" x14ac:dyDescent="0.2">
      <c r="A255" s="26"/>
      <c r="B255" s="38" t="s">
        <v>250</v>
      </c>
      <c r="C255" s="20" t="s">
        <v>286</v>
      </c>
      <c r="D255" s="19" t="s">
        <v>287</v>
      </c>
      <c r="E255" s="20" t="s">
        <v>204</v>
      </c>
      <c r="F255" s="21">
        <v>1.05</v>
      </c>
      <c r="G255" s="28">
        <v>17.88</v>
      </c>
      <c r="H255" s="28">
        <f t="shared" si="9"/>
        <v>18.774000000000001</v>
      </c>
    </row>
    <row r="256" spans="1:8" s="12" customFormat="1" ht="13.5" x14ac:dyDescent="0.2">
      <c r="A256" s="26"/>
      <c r="B256" s="38" t="s">
        <v>216</v>
      </c>
      <c r="C256" s="20" t="s">
        <v>288</v>
      </c>
      <c r="D256" s="19" t="s">
        <v>289</v>
      </c>
      <c r="E256" s="20" t="s">
        <v>209</v>
      </c>
      <c r="F256" s="21">
        <v>0.3</v>
      </c>
      <c r="G256" s="28">
        <v>13.529999999999998</v>
      </c>
      <c r="H256" s="28">
        <f t="shared" si="9"/>
        <v>4.0589999999999993</v>
      </c>
    </row>
    <row r="257" spans="1:8" s="12" customFormat="1" ht="13.5" x14ac:dyDescent="0.2">
      <c r="A257" s="26"/>
      <c r="B257" s="38" t="s">
        <v>216</v>
      </c>
      <c r="C257" s="20" t="s">
        <v>290</v>
      </c>
      <c r="D257" s="19" t="s">
        <v>291</v>
      </c>
      <c r="E257" s="20" t="s">
        <v>209</v>
      </c>
      <c r="F257" s="21">
        <v>0.4</v>
      </c>
      <c r="G257" s="28">
        <v>16.79</v>
      </c>
      <c r="H257" s="28">
        <f t="shared" si="9"/>
        <v>6.7160000000000002</v>
      </c>
    </row>
    <row r="258" spans="1:8" x14ac:dyDescent="0.2">
      <c r="C258" s="42"/>
      <c r="D258" s="43"/>
      <c r="E258" s="42"/>
      <c r="F258" s="42"/>
      <c r="G258" s="44"/>
      <c r="H258" s="44"/>
    </row>
    <row r="259" spans="1:8" x14ac:dyDescent="0.2">
      <c r="B259" s="36" t="s">
        <v>390</v>
      </c>
      <c r="C259" s="45" t="s">
        <v>118</v>
      </c>
      <c r="D259" s="46" t="s">
        <v>119</v>
      </c>
      <c r="E259" s="47"/>
      <c r="F259" s="47"/>
      <c r="G259" s="48"/>
      <c r="H259" s="48"/>
    </row>
    <row r="260" spans="1:8" x14ac:dyDescent="0.2">
      <c r="B260" s="37" t="s">
        <v>375</v>
      </c>
      <c r="C260" s="17" t="s">
        <v>376</v>
      </c>
      <c r="D260" s="18" t="s">
        <v>377</v>
      </c>
      <c r="E260" s="17" t="s">
        <v>378</v>
      </c>
      <c r="F260" s="17" t="s">
        <v>379</v>
      </c>
      <c r="G260" s="30" t="s">
        <v>380</v>
      </c>
      <c r="H260" s="30" t="s">
        <v>381</v>
      </c>
    </row>
    <row r="261" spans="1:8" s="12" customFormat="1" x14ac:dyDescent="0.2">
      <c r="A261" s="26"/>
      <c r="B261" s="39" t="s">
        <v>190</v>
      </c>
      <c r="C261" s="22" t="s">
        <v>39</v>
      </c>
      <c r="D261" s="23" t="s">
        <v>292</v>
      </c>
      <c r="E261" s="22" t="s">
        <v>225</v>
      </c>
      <c r="F261" s="24"/>
      <c r="G261" s="31"/>
      <c r="H261" s="31">
        <v>24.482499999999998</v>
      </c>
    </row>
    <row r="262" spans="1:8" s="12" customFormat="1" ht="13.5" x14ac:dyDescent="0.2">
      <c r="A262" s="26"/>
      <c r="B262" s="38" t="s">
        <v>250</v>
      </c>
      <c r="C262" s="20" t="s">
        <v>293</v>
      </c>
      <c r="D262" s="19" t="s">
        <v>294</v>
      </c>
      <c r="E262" s="20" t="s">
        <v>201</v>
      </c>
      <c r="F262" s="21">
        <v>0.25</v>
      </c>
      <c r="G262" s="28">
        <v>1.61</v>
      </c>
      <c r="H262" s="28">
        <v>0.40250000000000002</v>
      </c>
    </row>
    <row r="263" spans="1:8" s="12" customFormat="1" ht="13.5" x14ac:dyDescent="0.2">
      <c r="A263" s="26"/>
      <c r="B263" s="38" t="s">
        <v>250</v>
      </c>
      <c r="C263" s="20" t="s">
        <v>295</v>
      </c>
      <c r="D263" s="19" t="s">
        <v>296</v>
      </c>
      <c r="E263" s="20" t="s">
        <v>204</v>
      </c>
      <c r="F263" s="21">
        <v>1.05</v>
      </c>
      <c r="G263" s="28">
        <v>12.15</v>
      </c>
      <c r="H263" s="28">
        <v>12.7575</v>
      </c>
    </row>
    <row r="264" spans="1:8" s="12" customFormat="1" ht="13.5" x14ac:dyDescent="0.2">
      <c r="A264" s="26"/>
      <c r="B264" s="38" t="s">
        <v>216</v>
      </c>
      <c r="C264" s="20" t="s">
        <v>217</v>
      </c>
      <c r="D264" s="19" t="s">
        <v>211</v>
      </c>
      <c r="E264" s="20" t="s">
        <v>209</v>
      </c>
      <c r="F264" s="21">
        <v>0.15</v>
      </c>
      <c r="G264" s="28">
        <v>12.219999999999999</v>
      </c>
      <c r="H264" s="28">
        <v>1.8329999999999997</v>
      </c>
    </row>
    <row r="265" spans="1:8" s="12" customFormat="1" ht="13.5" x14ac:dyDescent="0.2">
      <c r="A265" s="26"/>
      <c r="B265" s="38" t="s">
        <v>216</v>
      </c>
      <c r="C265" s="20" t="s">
        <v>218</v>
      </c>
      <c r="D265" s="19" t="s">
        <v>219</v>
      </c>
      <c r="E265" s="20" t="s">
        <v>209</v>
      </c>
      <c r="F265" s="21">
        <v>0.15</v>
      </c>
      <c r="G265" s="28">
        <v>17.07</v>
      </c>
      <c r="H265" s="28">
        <v>2.5604999999999998</v>
      </c>
    </row>
    <row r="266" spans="1:8" s="12" customFormat="1" ht="13.5" x14ac:dyDescent="0.2">
      <c r="A266" s="26"/>
      <c r="B266" s="38" t="s">
        <v>216</v>
      </c>
      <c r="C266" s="20" t="s">
        <v>297</v>
      </c>
      <c r="D266" s="19" t="s">
        <v>298</v>
      </c>
      <c r="E266" s="20" t="s">
        <v>199</v>
      </c>
      <c r="F266" s="21">
        <v>1</v>
      </c>
      <c r="G266" s="28">
        <v>6.9289999999999994</v>
      </c>
      <c r="H266" s="28">
        <v>6.9289999999999994</v>
      </c>
    </row>
    <row r="267" spans="1:8" x14ac:dyDescent="0.2">
      <c r="C267" s="42"/>
      <c r="D267" s="43"/>
      <c r="E267" s="42"/>
      <c r="F267" s="42"/>
      <c r="G267" s="44"/>
      <c r="H267" s="44"/>
    </row>
    <row r="268" spans="1:8" x14ac:dyDescent="0.2">
      <c r="B268" s="36" t="s">
        <v>390</v>
      </c>
      <c r="C268" s="45" t="s">
        <v>120</v>
      </c>
      <c r="D268" s="46" t="s">
        <v>121</v>
      </c>
      <c r="E268" s="47"/>
      <c r="F268" s="47"/>
      <c r="G268" s="48"/>
      <c r="H268" s="48"/>
    </row>
    <row r="269" spans="1:8" x14ac:dyDescent="0.2">
      <c r="B269" s="37" t="s">
        <v>375</v>
      </c>
      <c r="C269" s="17" t="s">
        <v>376</v>
      </c>
      <c r="D269" s="18" t="s">
        <v>377</v>
      </c>
      <c r="E269" s="17" t="s">
        <v>378</v>
      </c>
      <c r="F269" s="17" t="s">
        <v>379</v>
      </c>
      <c r="G269" s="30" t="s">
        <v>380</v>
      </c>
      <c r="H269" s="30" t="s">
        <v>381</v>
      </c>
    </row>
    <row r="270" spans="1:8" s="12" customFormat="1" ht="27" x14ac:dyDescent="0.2">
      <c r="A270" s="26"/>
      <c r="B270" s="38" t="s">
        <v>387</v>
      </c>
      <c r="C270" s="20"/>
      <c r="D270" s="19" t="s">
        <v>345</v>
      </c>
      <c r="E270" s="20" t="s">
        <v>346</v>
      </c>
      <c r="F270" s="21">
        <v>1</v>
      </c>
      <c r="G270" s="28">
        <v>1801.2</v>
      </c>
      <c r="H270" s="28">
        <v>1801.2</v>
      </c>
    </row>
    <row r="271" spans="1:8" x14ac:dyDescent="0.2">
      <c r="B271" s="5"/>
      <c r="C271" s="42"/>
      <c r="D271" s="43"/>
      <c r="E271" s="42"/>
      <c r="F271" s="42"/>
      <c r="G271" s="44"/>
      <c r="H271" s="44"/>
    </row>
    <row r="272" spans="1:8" x14ac:dyDescent="0.2">
      <c r="B272" s="36" t="s">
        <v>390</v>
      </c>
      <c r="C272" s="45" t="s">
        <v>122</v>
      </c>
      <c r="D272" s="46" t="s">
        <v>123</v>
      </c>
      <c r="E272" s="47"/>
      <c r="F272" s="47"/>
      <c r="G272" s="48"/>
      <c r="H272" s="48"/>
    </row>
    <row r="273" spans="1:8" x14ac:dyDescent="0.2">
      <c r="A273" s="26"/>
      <c r="B273" s="37" t="s">
        <v>375</v>
      </c>
      <c r="C273" s="17" t="s">
        <v>376</v>
      </c>
      <c r="D273" s="18" t="s">
        <v>377</v>
      </c>
      <c r="E273" s="17" t="s">
        <v>378</v>
      </c>
      <c r="F273" s="17" t="s">
        <v>379</v>
      </c>
      <c r="G273" s="30" t="s">
        <v>380</v>
      </c>
      <c r="H273" s="30" t="s">
        <v>381</v>
      </c>
    </row>
    <row r="274" spans="1:8" s="12" customFormat="1" ht="40.5" x14ac:dyDescent="0.2">
      <c r="A274" s="26"/>
      <c r="B274" s="38" t="s">
        <v>387</v>
      </c>
      <c r="C274" s="20"/>
      <c r="D274" s="19" t="s">
        <v>347</v>
      </c>
      <c r="E274" s="20" t="s">
        <v>346</v>
      </c>
      <c r="F274" s="21">
        <v>1</v>
      </c>
      <c r="G274" s="28">
        <v>2862.04</v>
      </c>
      <c r="H274" s="28">
        <v>2862.04</v>
      </c>
    </row>
    <row r="275" spans="1:8" x14ac:dyDescent="0.2">
      <c r="B275" s="5"/>
      <c r="C275" s="42"/>
      <c r="D275" s="43"/>
      <c r="E275" s="42"/>
      <c r="F275" s="42"/>
      <c r="G275" s="44"/>
      <c r="H275" s="44"/>
    </row>
    <row r="276" spans="1:8" x14ac:dyDescent="0.2">
      <c r="B276" s="36" t="s">
        <v>390</v>
      </c>
      <c r="C276" s="45" t="s">
        <v>124</v>
      </c>
      <c r="D276" s="46" t="s">
        <v>125</v>
      </c>
      <c r="E276" s="47"/>
      <c r="F276" s="47"/>
      <c r="G276" s="48"/>
      <c r="H276" s="48"/>
    </row>
    <row r="277" spans="1:8" x14ac:dyDescent="0.2">
      <c r="A277" s="26"/>
      <c r="B277" s="37" t="s">
        <v>375</v>
      </c>
      <c r="C277" s="17" t="s">
        <v>376</v>
      </c>
      <c r="D277" s="18" t="s">
        <v>377</v>
      </c>
      <c r="E277" s="17" t="s">
        <v>378</v>
      </c>
      <c r="F277" s="17" t="s">
        <v>379</v>
      </c>
      <c r="G277" s="30" t="s">
        <v>380</v>
      </c>
      <c r="H277" s="30" t="s">
        <v>381</v>
      </c>
    </row>
    <row r="278" spans="1:8" s="12" customFormat="1" ht="27" x14ac:dyDescent="0.2">
      <c r="A278" s="26"/>
      <c r="B278" s="38" t="s">
        <v>387</v>
      </c>
      <c r="C278" s="20"/>
      <c r="D278" s="19" t="s">
        <v>348</v>
      </c>
      <c r="E278" s="20" t="s">
        <v>346</v>
      </c>
      <c r="F278" s="21">
        <v>1</v>
      </c>
      <c r="G278" s="28">
        <v>1595.36</v>
      </c>
      <c r="H278" s="28">
        <v>1595.36</v>
      </c>
    </row>
    <row r="279" spans="1:8" x14ac:dyDescent="0.2">
      <c r="B279" s="5"/>
      <c r="C279" s="42"/>
      <c r="D279" s="43"/>
      <c r="E279" s="42"/>
      <c r="F279" s="42"/>
      <c r="G279" s="44"/>
      <c r="H279" s="44"/>
    </row>
    <row r="280" spans="1:8" x14ac:dyDescent="0.2">
      <c r="B280" s="36" t="s">
        <v>390</v>
      </c>
      <c r="C280" s="45" t="s">
        <v>126</v>
      </c>
      <c r="D280" s="46" t="s">
        <v>127</v>
      </c>
      <c r="E280" s="47"/>
      <c r="F280" s="47"/>
      <c r="G280" s="48"/>
      <c r="H280" s="48"/>
    </row>
    <row r="281" spans="1:8" x14ac:dyDescent="0.2">
      <c r="A281" s="26"/>
      <c r="B281" s="37" t="s">
        <v>375</v>
      </c>
      <c r="C281" s="17" t="s">
        <v>376</v>
      </c>
      <c r="D281" s="18" t="s">
        <v>377</v>
      </c>
      <c r="E281" s="17" t="s">
        <v>378</v>
      </c>
      <c r="F281" s="17" t="s">
        <v>379</v>
      </c>
      <c r="G281" s="30" t="s">
        <v>380</v>
      </c>
      <c r="H281" s="30" t="s">
        <v>381</v>
      </c>
    </row>
    <row r="282" spans="1:8" s="12" customFormat="1" x14ac:dyDescent="0.2">
      <c r="A282" s="26"/>
      <c r="B282" s="39" t="s">
        <v>386</v>
      </c>
      <c r="C282" s="22"/>
      <c r="D282" s="23" t="s">
        <v>127</v>
      </c>
      <c r="E282" s="22" t="s">
        <v>378</v>
      </c>
      <c r="F282" s="24"/>
      <c r="G282" s="31"/>
      <c r="H282" s="31">
        <f>SUBTOTAL(9,H283:H284)</f>
        <v>534.46100000000001</v>
      </c>
    </row>
    <row r="283" spans="1:8" s="12" customFormat="1" ht="27" x14ac:dyDescent="0.2">
      <c r="A283" s="26"/>
      <c r="B283" s="38" t="s">
        <v>387</v>
      </c>
      <c r="C283" s="20"/>
      <c r="D283" s="19" t="s">
        <v>349</v>
      </c>
      <c r="E283" s="20" t="s">
        <v>346</v>
      </c>
      <c r="F283" s="21">
        <v>1</v>
      </c>
      <c r="G283" s="28">
        <v>394.541</v>
      </c>
      <c r="H283" s="28">
        <f>F283*G283</f>
        <v>394.541</v>
      </c>
    </row>
    <row r="284" spans="1:8" s="12" customFormat="1" ht="13.5" x14ac:dyDescent="0.2">
      <c r="A284" s="26"/>
      <c r="B284" s="38" t="s">
        <v>351</v>
      </c>
      <c r="C284" s="20">
        <v>88273</v>
      </c>
      <c r="D284" s="19" t="s">
        <v>350</v>
      </c>
      <c r="E284" s="20" t="s">
        <v>6</v>
      </c>
      <c r="F284" s="21">
        <v>8</v>
      </c>
      <c r="G284" s="28">
        <v>17.489999999999998</v>
      </c>
      <c r="H284" s="28">
        <f>F284*G284</f>
        <v>139.91999999999999</v>
      </c>
    </row>
    <row r="285" spans="1:8" x14ac:dyDescent="0.2">
      <c r="C285" s="42"/>
      <c r="D285" s="43"/>
      <c r="E285" s="42"/>
      <c r="F285" s="42"/>
      <c r="G285" s="44"/>
      <c r="H285" s="44"/>
    </row>
    <row r="286" spans="1:8" x14ac:dyDescent="0.2">
      <c r="B286" s="36" t="s">
        <v>390</v>
      </c>
      <c r="C286" s="45" t="s">
        <v>128</v>
      </c>
      <c r="D286" s="46" t="s">
        <v>129</v>
      </c>
      <c r="E286" s="47"/>
      <c r="F286" s="47"/>
      <c r="G286" s="48"/>
      <c r="H286" s="48"/>
    </row>
    <row r="287" spans="1:8" x14ac:dyDescent="0.2">
      <c r="A287" s="26"/>
      <c r="B287" s="37" t="s">
        <v>375</v>
      </c>
      <c r="C287" s="17" t="s">
        <v>376</v>
      </c>
      <c r="D287" s="18" t="s">
        <v>377</v>
      </c>
      <c r="E287" s="17" t="s">
        <v>378</v>
      </c>
      <c r="F287" s="17" t="s">
        <v>379</v>
      </c>
      <c r="G287" s="30" t="s">
        <v>380</v>
      </c>
      <c r="H287" s="30" t="s">
        <v>381</v>
      </c>
    </row>
    <row r="288" spans="1:8" s="12" customFormat="1" x14ac:dyDescent="0.2">
      <c r="A288" s="26"/>
      <c r="B288" s="39" t="s">
        <v>386</v>
      </c>
      <c r="C288" s="22"/>
      <c r="D288" s="23" t="s">
        <v>129</v>
      </c>
      <c r="E288" s="22" t="s">
        <v>378</v>
      </c>
      <c r="F288" s="24"/>
      <c r="G288" s="31"/>
      <c r="H288" s="31">
        <f>SUBTOTAL(9,H289:H298)</f>
        <v>3212.66</v>
      </c>
    </row>
    <row r="289" spans="1:8" s="12" customFormat="1" ht="27" x14ac:dyDescent="0.2">
      <c r="A289" s="26"/>
      <c r="B289" s="38" t="s">
        <v>387</v>
      </c>
      <c r="C289" s="20"/>
      <c r="D289" s="19" t="s">
        <v>352</v>
      </c>
      <c r="E289" s="20" t="s">
        <v>353</v>
      </c>
      <c r="F289" s="21">
        <v>1</v>
      </c>
      <c r="G289" s="28">
        <v>2266.2399999999998</v>
      </c>
      <c r="H289" s="28">
        <f>F289*G289</f>
        <v>2266.2399999999998</v>
      </c>
    </row>
    <row r="290" spans="1:8" s="12" customFormat="1" ht="22.5" customHeight="1" x14ac:dyDescent="0.2">
      <c r="A290" s="26"/>
      <c r="B290" s="38" t="s">
        <v>387</v>
      </c>
      <c r="C290" s="20"/>
      <c r="D290" s="19" t="s">
        <v>354</v>
      </c>
      <c r="E290" s="20" t="s">
        <v>355</v>
      </c>
      <c r="F290" s="21">
        <v>2</v>
      </c>
      <c r="G290" s="28">
        <v>51.8</v>
      </c>
      <c r="H290" s="28">
        <v>103.6</v>
      </c>
    </row>
    <row r="291" spans="1:8" s="12" customFormat="1" ht="18.75" customHeight="1" x14ac:dyDescent="0.2">
      <c r="A291" s="26"/>
      <c r="B291" s="38" t="s">
        <v>387</v>
      </c>
      <c r="C291" s="20"/>
      <c r="D291" s="19" t="s">
        <v>356</v>
      </c>
      <c r="E291" s="20" t="s">
        <v>357</v>
      </c>
      <c r="F291" s="21">
        <v>8</v>
      </c>
      <c r="G291" s="28">
        <v>3.63</v>
      </c>
      <c r="H291" s="28">
        <v>29.04</v>
      </c>
    </row>
    <row r="292" spans="1:8" s="12" customFormat="1" ht="13.5" x14ac:dyDescent="0.2">
      <c r="A292" s="26"/>
      <c r="B292" s="38" t="s">
        <v>359</v>
      </c>
      <c r="C292" s="20">
        <v>584</v>
      </c>
      <c r="D292" s="19" t="s">
        <v>358</v>
      </c>
      <c r="E292" s="20" t="s">
        <v>15</v>
      </c>
      <c r="F292" s="21">
        <v>4</v>
      </c>
      <c r="G292" s="28">
        <v>22.3</v>
      </c>
      <c r="H292" s="28">
        <v>89.2</v>
      </c>
    </row>
    <row r="293" spans="1:8" s="12" customFormat="1" ht="13.5" x14ac:dyDescent="0.2">
      <c r="A293" s="26"/>
      <c r="B293" s="38" t="s">
        <v>359</v>
      </c>
      <c r="C293" s="20">
        <v>586</v>
      </c>
      <c r="D293" s="19" t="s">
        <v>360</v>
      </c>
      <c r="E293" s="20" t="s">
        <v>15</v>
      </c>
      <c r="F293" s="21">
        <v>4</v>
      </c>
      <c r="G293" s="28">
        <v>13.2</v>
      </c>
      <c r="H293" s="28">
        <v>52.8</v>
      </c>
    </row>
    <row r="294" spans="1:8" s="12" customFormat="1" ht="27" x14ac:dyDescent="0.2">
      <c r="A294" s="26"/>
      <c r="B294" s="38" t="s">
        <v>387</v>
      </c>
      <c r="C294" s="20"/>
      <c r="D294" s="19" t="s">
        <v>361</v>
      </c>
      <c r="E294" s="20" t="s">
        <v>15</v>
      </c>
      <c r="F294" s="21">
        <v>2</v>
      </c>
      <c r="G294" s="28">
        <v>7.97</v>
      </c>
      <c r="H294" s="28">
        <v>15.94</v>
      </c>
    </row>
    <row r="295" spans="1:8" s="12" customFormat="1" ht="13.5" x14ac:dyDescent="0.2">
      <c r="A295" s="26"/>
      <c r="B295" s="38" t="s">
        <v>351</v>
      </c>
      <c r="C295" s="20">
        <v>88315</v>
      </c>
      <c r="D295" s="19" t="s">
        <v>362</v>
      </c>
      <c r="E295" s="20" t="s">
        <v>6</v>
      </c>
      <c r="F295" s="21">
        <v>16</v>
      </c>
      <c r="G295" s="28">
        <v>18.21</v>
      </c>
      <c r="H295" s="28">
        <v>291.36</v>
      </c>
    </row>
    <row r="296" spans="1:8" s="12" customFormat="1" ht="13.5" x14ac:dyDescent="0.2">
      <c r="A296" s="26"/>
      <c r="B296" s="38" t="s">
        <v>351</v>
      </c>
      <c r="C296" s="20">
        <v>88251</v>
      </c>
      <c r="D296" s="19" t="s">
        <v>363</v>
      </c>
      <c r="E296" s="20" t="s">
        <v>6</v>
      </c>
      <c r="F296" s="21">
        <v>8</v>
      </c>
      <c r="G296" s="28">
        <v>14.45</v>
      </c>
      <c r="H296" s="28">
        <v>115.6</v>
      </c>
    </row>
    <row r="297" spans="1:8" s="12" customFormat="1" ht="13.5" x14ac:dyDescent="0.2">
      <c r="A297" s="26"/>
      <c r="B297" s="38" t="s">
        <v>351</v>
      </c>
      <c r="C297" s="20">
        <v>88273</v>
      </c>
      <c r="D297" s="19" t="s">
        <v>350</v>
      </c>
      <c r="E297" s="20" t="s">
        <v>6</v>
      </c>
      <c r="F297" s="21">
        <v>8</v>
      </c>
      <c r="G297" s="28">
        <v>17.489999999999998</v>
      </c>
      <c r="H297" s="28">
        <v>139.91999999999999</v>
      </c>
    </row>
    <row r="298" spans="1:8" s="12" customFormat="1" ht="13.5" x14ac:dyDescent="0.2">
      <c r="A298" s="26"/>
      <c r="B298" s="38" t="s">
        <v>351</v>
      </c>
      <c r="C298" s="20">
        <v>88316</v>
      </c>
      <c r="D298" s="19" t="s">
        <v>364</v>
      </c>
      <c r="E298" s="20" t="s">
        <v>6</v>
      </c>
      <c r="F298" s="21">
        <v>8</v>
      </c>
      <c r="G298" s="28">
        <v>13.62</v>
      </c>
      <c r="H298" s="28">
        <v>108.96</v>
      </c>
    </row>
    <row r="299" spans="1:8" x14ac:dyDescent="0.2">
      <c r="C299" s="42"/>
      <c r="D299" s="43"/>
      <c r="E299" s="42"/>
      <c r="F299" s="42"/>
      <c r="G299" s="44"/>
      <c r="H299" s="44"/>
    </row>
    <row r="300" spans="1:8" x14ac:dyDescent="0.2">
      <c r="B300" s="36" t="s">
        <v>390</v>
      </c>
      <c r="C300" s="45" t="s">
        <v>130</v>
      </c>
      <c r="D300" s="46" t="s">
        <v>131</v>
      </c>
      <c r="E300" s="47"/>
      <c r="F300" s="47"/>
      <c r="G300" s="48"/>
      <c r="H300" s="48"/>
    </row>
    <row r="301" spans="1:8" x14ac:dyDescent="0.2">
      <c r="A301" s="26"/>
      <c r="B301" s="37" t="s">
        <v>375</v>
      </c>
      <c r="C301" s="17" t="s">
        <v>376</v>
      </c>
      <c r="D301" s="18" t="s">
        <v>377</v>
      </c>
      <c r="E301" s="17" t="s">
        <v>378</v>
      </c>
      <c r="F301" s="17" t="s">
        <v>379</v>
      </c>
      <c r="G301" s="30" t="s">
        <v>380</v>
      </c>
      <c r="H301" s="30" t="s">
        <v>381</v>
      </c>
    </row>
    <row r="302" spans="1:8" s="12" customFormat="1" x14ac:dyDescent="0.2">
      <c r="A302" s="26"/>
      <c r="B302" s="39" t="s">
        <v>277</v>
      </c>
      <c r="C302" s="22">
        <v>85005</v>
      </c>
      <c r="D302" s="23" t="s">
        <v>299</v>
      </c>
      <c r="E302" s="22" t="s">
        <v>199</v>
      </c>
      <c r="F302" s="24"/>
      <c r="G302" s="31" t="s">
        <v>178</v>
      </c>
      <c r="H302" s="23">
        <v>225.01</v>
      </c>
    </row>
    <row r="303" spans="1:8" s="12" customFormat="1" ht="27" x14ac:dyDescent="0.2">
      <c r="A303" s="26"/>
      <c r="B303" s="38" t="s">
        <v>179</v>
      </c>
      <c r="C303" s="20">
        <v>442</v>
      </c>
      <c r="D303" s="19" t="s">
        <v>300</v>
      </c>
      <c r="E303" s="20" t="s">
        <v>196</v>
      </c>
      <c r="F303" s="21">
        <v>4</v>
      </c>
      <c r="G303" s="28">
        <v>2.12</v>
      </c>
      <c r="H303" s="28">
        <v>8.48</v>
      </c>
    </row>
    <row r="304" spans="1:8" s="12" customFormat="1" ht="13.5" x14ac:dyDescent="0.2">
      <c r="A304" s="26"/>
      <c r="B304" s="38" t="s">
        <v>179</v>
      </c>
      <c r="C304" s="20">
        <v>11186</v>
      </c>
      <c r="D304" s="19" t="s">
        <v>301</v>
      </c>
      <c r="E304" s="20" t="s">
        <v>199</v>
      </c>
      <c r="F304" s="21">
        <v>1</v>
      </c>
      <c r="G304" s="28">
        <v>181.55</v>
      </c>
      <c r="H304" s="28">
        <v>181.55</v>
      </c>
    </row>
    <row r="305" spans="1:8" s="12" customFormat="1" ht="13.5" x14ac:dyDescent="0.2">
      <c r="A305" s="26"/>
      <c r="B305" s="38" t="s">
        <v>185</v>
      </c>
      <c r="C305" s="20">
        <v>88316</v>
      </c>
      <c r="D305" s="19" t="s">
        <v>211</v>
      </c>
      <c r="E305" s="20" t="s">
        <v>209</v>
      </c>
      <c r="F305" s="21">
        <v>0.4</v>
      </c>
      <c r="G305" s="28">
        <v>12.2</v>
      </c>
      <c r="H305" s="28">
        <v>4.88</v>
      </c>
    </row>
    <row r="306" spans="1:8" s="12" customFormat="1" ht="13.5" x14ac:dyDescent="0.2">
      <c r="A306" s="26"/>
      <c r="B306" s="38" t="s">
        <v>185</v>
      </c>
      <c r="C306" s="20">
        <v>88325</v>
      </c>
      <c r="D306" s="19" t="s">
        <v>302</v>
      </c>
      <c r="E306" s="20" t="s">
        <v>209</v>
      </c>
      <c r="F306" s="21">
        <v>2</v>
      </c>
      <c r="G306" s="28">
        <v>15.05</v>
      </c>
      <c r="H306" s="28">
        <v>30.1</v>
      </c>
    </row>
    <row r="307" spans="1:8" x14ac:dyDescent="0.2">
      <c r="C307" s="42"/>
      <c r="D307" s="43"/>
      <c r="E307" s="42"/>
      <c r="F307" s="42"/>
      <c r="G307" s="44"/>
      <c r="H307" s="44"/>
    </row>
    <row r="308" spans="1:8" x14ac:dyDescent="0.2">
      <c r="B308" s="36" t="s">
        <v>390</v>
      </c>
      <c r="C308" s="45" t="s">
        <v>132</v>
      </c>
      <c r="D308" s="46" t="s">
        <v>133</v>
      </c>
      <c r="E308" s="47"/>
      <c r="F308" s="47"/>
      <c r="G308" s="48"/>
      <c r="H308" s="48"/>
    </row>
    <row r="309" spans="1:8" x14ac:dyDescent="0.2">
      <c r="A309" s="26"/>
      <c r="B309" s="37" t="s">
        <v>375</v>
      </c>
      <c r="C309" s="17" t="s">
        <v>376</v>
      </c>
      <c r="D309" s="18" t="s">
        <v>377</v>
      </c>
      <c r="E309" s="17" t="s">
        <v>378</v>
      </c>
      <c r="F309" s="17" t="s">
        <v>379</v>
      </c>
      <c r="G309" s="30" t="s">
        <v>380</v>
      </c>
      <c r="H309" s="30" t="s">
        <v>381</v>
      </c>
    </row>
    <row r="310" spans="1:8" s="12" customFormat="1" ht="25.5" x14ac:dyDescent="0.2">
      <c r="A310" s="26"/>
      <c r="B310" s="39" t="s">
        <v>262</v>
      </c>
      <c r="C310" s="22">
        <v>87894</v>
      </c>
      <c r="D310" s="23" t="s">
        <v>303</v>
      </c>
      <c r="E310" s="22" t="s">
        <v>199</v>
      </c>
      <c r="F310" s="24"/>
      <c r="G310" s="31" t="s">
        <v>178</v>
      </c>
      <c r="H310" s="23">
        <v>4.05</v>
      </c>
    </row>
    <row r="311" spans="1:8" s="12" customFormat="1" ht="27" x14ac:dyDescent="0.2">
      <c r="A311" s="26"/>
      <c r="B311" s="38" t="s">
        <v>185</v>
      </c>
      <c r="C311" s="20">
        <v>87313</v>
      </c>
      <c r="D311" s="19" t="s">
        <v>304</v>
      </c>
      <c r="E311" s="20" t="s">
        <v>213</v>
      </c>
      <c r="F311" s="21">
        <v>4.1999999999999997E-3</v>
      </c>
      <c r="G311" s="28">
        <v>281.19</v>
      </c>
      <c r="H311" s="28">
        <v>1.18</v>
      </c>
    </row>
    <row r="312" spans="1:8" s="12" customFormat="1" ht="13.5" x14ac:dyDescent="0.2">
      <c r="A312" s="26"/>
      <c r="B312" s="38" t="s">
        <v>185</v>
      </c>
      <c r="C312" s="20">
        <v>88309</v>
      </c>
      <c r="D312" s="19" t="s">
        <v>219</v>
      </c>
      <c r="E312" s="20" t="s">
        <v>209</v>
      </c>
      <c r="F312" s="21">
        <v>0.124</v>
      </c>
      <c r="G312" s="28">
        <v>17.05</v>
      </c>
      <c r="H312" s="28">
        <v>2.11</v>
      </c>
    </row>
    <row r="313" spans="1:8" s="12" customFormat="1" ht="13.5" x14ac:dyDescent="0.2">
      <c r="A313" s="26"/>
      <c r="B313" s="38" t="s">
        <v>185</v>
      </c>
      <c r="C313" s="20">
        <v>88316</v>
      </c>
      <c r="D313" s="19" t="s">
        <v>211</v>
      </c>
      <c r="E313" s="20" t="s">
        <v>209</v>
      </c>
      <c r="F313" s="21">
        <v>6.2E-2</v>
      </c>
      <c r="G313" s="28">
        <v>12.2</v>
      </c>
      <c r="H313" s="28">
        <v>0.76</v>
      </c>
    </row>
    <row r="314" spans="1:8" x14ac:dyDescent="0.2">
      <c r="C314" s="42"/>
      <c r="D314" s="43"/>
      <c r="E314" s="42"/>
      <c r="F314" s="42"/>
      <c r="G314" s="44"/>
      <c r="H314" s="44"/>
    </row>
    <row r="315" spans="1:8" x14ac:dyDescent="0.2">
      <c r="B315" s="36" t="s">
        <v>390</v>
      </c>
      <c r="C315" s="45" t="s">
        <v>134</v>
      </c>
      <c r="D315" s="46" t="s">
        <v>23</v>
      </c>
      <c r="E315" s="47"/>
      <c r="F315" s="47"/>
      <c r="G315" s="48"/>
      <c r="H315" s="48"/>
    </row>
    <row r="316" spans="1:8" x14ac:dyDescent="0.2">
      <c r="A316" s="26"/>
      <c r="B316" s="37" t="s">
        <v>375</v>
      </c>
      <c r="C316" s="17" t="s">
        <v>376</v>
      </c>
      <c r="D316" s="18" t="s">
        <v>377</v>
      </c>
      <c r="E316" s="17" t="s">
        <v>378</v>
      </c>
      <c r="F316" s="17" t="s">
        <v>379</v>
      </c>
      <c r="G316" s="30" t="s">
        <v>380</v>
      </c>
      <c r="H316" s="30" t="s">
        <v>381</v>
      </c>
    </row>
    <row r="317" spans="1:8" s="12" customFormat="1" x14ac:dyDescent="0.2">
      <c r="A317" s="26"/>
      <c r="B317" s="39" t="s">
        <v>190</v>
      </c>
      <c r="C317" s="22" t="s">
        <v>305</v>
      </c>
      <c r="D317" s="23" t="s">
        <v>306</v>
      </c>
      <c r="E317" s="22" t="s">
        <v>215</v>
      </c>
      <c r="F317" s="24"/>
      <c r="G317" s="31"/>
      <c r="H317" s="25">
        <v>27.927388000000001</v>
      </c>
    </row>
    <row r="318" spans="1:8" s="12" customFormat="1" ht="13.5" x14ac:dyDescent="0.2">
      <c r="A318" s="26"/>
      <c r="B318" s="38" t="s">
        <v>216</v>
      </c>
      <c r="C318" s="20" t="s">
        <v>307</v>
      </c>
      <c r="D318" s="19" t="s">
        <v>308</v>
      </c>
      <c r="E318" s="20" t="s">
        <v>213</v>
      </c>
      <c r="F318" s="21">
        <v>2.1999999999999999E-2</v>
      </c>
      <c r="G318" s="28">
        <v>270.904</v>
      </c>
      <c r="H318" s="28">
        <v>5.9598879999999994</v>
      </c>
    </row>
    <row r="319" spans="1:8" s="12" customFormat="1" ht="13.5" x14ac:dyDescent="0.2">
      <c r="A319" s="26"/>
      <c r="B319" s="38" t="s">
        <v>216</v>
      </c>
      <c r="C319" s="20" t="s">
        <v>217</v>
      </c>
      <c r="D319" s="19" t="s">
        <v>211</v>
      </c>
      <c r="E319" s="20" t="s">
        <v>209</v>
      </c>
      <c r="F319" s="21">
        <v>0.75</v>
      </c>
      <c r="G319" s="28">
        <v>12.219999999999999</v>
      </c>
      <c r="H319" s="28">
        <v>9.1649999999999991</v>
      </c>
    </row>
    <row r="320" spans="1:8" s="12" customFormat="1" ht="13.5" x14ac:dyDescent="0.2">
      <c r="A320" s="26"/>
      <c r="B320" s="38" t="s">
        <v>216</v>
      </c>
      <c r="C320" s="20" t="s">
        <v>218</v>
      </c>
      <c r="D320" s="19" t="s">
        <v>219</v>
      </c>
      <c r="E320" s="20" t="s">
        <v>209</v>
      </c>
      <c r="F320" s="21">
        <v>0.75</v>
      </c>
      <c r="G320" s="28">
        <v>17.07</v>
      </c>
      <c r="H320" s="28">
        <v>12.8025</v>
      </c>
    </row>
    <row r="321" spans="1:8" x14ac:dyDescent="0.2">
      <c r="C321" s="42"/>
      <c r="D321" s="43"/>
      <c r="E321" s="42"/>
      <c r="F321" s="42"/>
      <c r="G321" s="44"/>
      <c r="H321" s="44"/>
    </row>
    <row r="322" spans="1:8" x14ac:dyDescent="0.2">
      <c r="B322" s="36" t="s">
        <v>390</v>
      </c>
      <c r="C322" s="45" t="s">
        <v>135</v>
      </c>
      <c r="D322" s="46" t="s">
        <v>136</v>
      </c>
      <c r="E322" s="47"/>
      <c r="F322" s="47"/>
      <c r="G322" s="48"/>
      <c r="H322" s="48"/>
    </row>
    <row r="323" spans="1:8" x14ac:dyDescent="0.2">
      <c r="A323" s="26"/>
      <c r="B323" s="37" t="s">
        <v>375</v>
      </c>
      <c r="C323" s="17" t="s">
        <v>376</v>
      </c>
      <c r="D323" s="18" t="s">
        <v>377</v>
      </c>
      <c r="E323" s="17" t="s">
        <v>378</v>
      </c>
      <c r="F323" s="17" t="s">
        <v>379</v>
      </c>
      <c r="G323" s="30" t="s">
        <v>380</v>
      </c>
      <c r="H323" s="30" t="s">
        <v>381</v>
      </c>
    </row>
    <row r="324" spans="1:8" s="12" customFormat="1" ht="38.25" x14ac:dyDescent="0.2">
      <c r="A324" s="26"/>
      <c r="B324" s="39" t="s">
        <v>262</v>
      </c>
      <c r="C324" s="22">
        <v>87535</v>
      </c>
      <c r="D324" s="23" t="s">
        <v>309</v>
      </c>
      <c r="E324" s="22" t="s">
        <v>199</v>
      </c>
      <c r="F324" s="24"/>
      <c r="G324" s="31" t="s">
        <v>178</v>
      </c>
      <c r="H324" s="23">
        <v>19.110000000000003</v>
      </c>
    </row>
    <row r="325" spans="1:8" s="12" customFormat="1" ht="27" x14ac:dyDescent="0.2">
      <c r="A325" s="26"/>
      <c r="B325" s="38" t="s">
        <v>185</v>
      </c>
      <c r="C325" s="20">
        <v>87292</v>
      </c>
      <c r="D325" s="19" t="s">
        <v>310</v>
      </c>
      <c r="E325" s="20" t="s">
        <v>213</v>
      </c>
      <c r="F325" s="21">
        <v>3.7600000000000001E-2</v>
      </c>
      <c r="G325" s="28">
        <v>324.83999999999997</v>
      </c>
      <c r="H325" s="28">
        <v>12.21</v>
      </c>
    </row>
    <row r="326" spans="1:8" s="12" customFormat="1" ht="13.5" x14ac:dyDescent="0.2">
      <c r="A326" s="26"/>
      <c r="B326" s="38" t="s">
        <v>185</v>
      </c>
      <c r="C326" s="20">
        <v>88309</v>
      </c>
      <c r="D326" s="19" t="s">
        <v>219</v>
      </c>
      <c r="E326" s="20" t="s">
        <v>209</v>
      </c>
      <c r="F326" s="21">
        <v>0.32</v>
      </c>
      <c r="G326" s="28">
        <v>17.05</v>
      </c>
      <c r="H326" s="28">
        <v>5.46</v>
      </c>
    </row>
    <row r="327" spans="1:8" s="12" customFormat="1" ht="13.5" x14ac:dyDescent="0.2">
      <c r="A327" s="26"/>
      <c r="B327" s="38" t="s">
        <v>185</v>
      </c>
      <c r="C327" s="20">
        <v>88316</v>
      </c>
      <c r="D327" s="19" t="s">
        <v>211</v>
      </c>
      <c r="E327" s="20" t="s">
        <v>209</v>
      </c>
      <c r="F327" s="21">
        <v>0.11799999999999999</v>
      </c>
      <c r="G327" s="28">
        <v>12.2</v>
      </c>
      <c r="H327" s="28">
        <v>1.44</v>
      </c>
    </row>
    <row r="328" spans="1:8" x14ac:dyDescent="0.2">
      <c r="C328" s="42"/>
      <c r="D328" s="43"/>
      <c r="E328" s="42"/>
      <c r="F328" s="42"/>
      <c r="G328" s="44"/>
      <c r="H328" s="44"/>
    </row>
    <row r="329" spans="1:8" x14ac:dyDescent="0.2">
      <c r="B329" s="36" t="s">
        <v>390</v>
      </c>
      <c r="C329" s="45" t="s">
        <v>137</v>
      </c>
      <c r="D329" s="46" t="s">
        <v>33</v>
      </c>
      <c r="E329" s="47"/>
      <c r="F329" s="47"/>
      <c r="G329" s="48"/>
      <c r="H329" s="48"/>
    </row>
    <row r="330" spans="1:8" x14ac:dyDescent="0.2">
      <c r="A330" s="26"/>
      <c r="B330" s="37" t="s">
        <v>375</v>
      </c>
      <c r="C330" s="17" t="s">
        <v>376</v>
      </c>
      <c r="D330" s="18" t="s">
        <v>377</v>
      </c>
      <c r="E330" s="17" t="s">
        <v>378</v>
      </c>
      <c r="F330" s="17" t="s">
        <v>379</v>
      </c>
      <c r="G330" s="30" t="s">
        <v>380</v>
      </c>
      <c r="H330" s="30" t="s">
        <v>381</v>
      </c>
    </row>
    <row r="331" spans="1:8" s="12" customFormat="1" x14ac:dyDescent="0.2">
      <c r="A331" s="26"/>
      <c r="B331" s="39" t="s">
        <v>190</v>
      </c>
      <c r="C331" s="22" t="s">
        <v>40</v>
      </c>
      <c r="D331" s="23" t="s">
        <v>311</v>
      </c>
      <c r="E331" s="22" t="s">
        <v>215</v>
      </c>
      <c r="F331" s="24"/>
      <c r="G331" s="31"/>
      <c r="H331" s="23">
        <v>41.916000000000004</v>
      </c>
    </row>
    <row r="332" spans="1:8" s="12" customFormat="1" ht="13.5" x14ac:dyDescent="0.2">
      <c r="A332" s="26"/>
      <c r="B332" s="38" t="s">
        <v>250</v>
      </c>
      <c r="C332" s="20" t="s">
        <v>312</v>
      </c>
      <c r="D332" s="19" t="s">
        <v>313</v>
      </c>
      <c r="E332" s="20" t="s">
        <v>199</v>
      </c>
      <c r="F332" s="21">
        <v>1.05</v>
      </c>
      <c r="G332" s="28">
        <v>39.92</v>
      </c>
      <c r="H332" s="28">
        <v>41.916000000000004</v>
      </c>
    </row>
    <row r="333" spans="1:8" x14ac:dyDescent="0.2">
      <c r="C333" s="42"/>
      <c r="D333" s="43"/>
      <c r="E333" s="42"/>
      <c r="F333" s="42"/>
      <c r="G333" s="44"/>
      <c r="H333" s="44"/>
    </row>
    <row r="334" spans="1:8" x14ac:dyDescent="0.2">
      <c r="B334" s="36" t="s">
        <v>390</v>
      </c>
      <c r="C334" s="45" t="s">
        <v>138</v>
      </c>
      <c r="D334" s="46" t="s">
        <v>139</v>
      </c>
      <c r="E334" s="47"/>
      <c r="F334" s="47"/>
      <c r="G334" s="48"/>
      <c r="H334" s="48"/>
    </row>
    <row r="335" spans="1:8" x14ac:dyDescent="0.2">
      <c r="A335" s="26"/>
      <c r="B335" s="37" t="s">
        <v>375</v>
      </c>
      <c r="C335" s="17" t="s">
        <v>376</v>
      </c>
      <c r="D335" s="18" t="s">
        <v>377</v>
      </c>
      <c r="E335" s="17" t="s">
        <v>378</v>
      </c>
      <c r="F335" s="17" t="s">
        <v>379</v>
      </c>
      <c r="G335" s="30" t="s">
        <v>380</v>
      </c>
      <c r="H335" s="30" t="s">
        <v>381</v>
      </c>
    </row>
    <row r="336" spans="1:8" s="12" customFormat="1" x14ac:dyDescent="0.2">
      <c r="A336" s="26"/>
      <c r="B336" s="39" t="s">
        <v>272</v>
      </c>
      <c r="C336" s="22">
        <v>88494</v>
      </c>
      <c r="D336" s="23" t="s">
        <v>314</v>
      </c>
      <c r="E336" s="22" t="s">
        <v>199</v>
      </c>
      <c r="F336" s="24"/>
      <c r="G336" s="31" t="s">
        <v>178</v>
      </c>
      <c r="H336" s="23">
        <v>12.85</v>
      </c>
    </row>
    <row r="337" spans="1:8" s="12" customFormat="1" ht="13.5" x14ac:dyDescent="0.2">
      <c r="A337" s="26"/>
      <c r="B337" s="38" t="s">
        <v>179</v>
      </c>
      <c r="C337" s="20">
        <v>3767</v>
      </c>
      <c r="D337" s="19" t="s">
        <v>274</v>
      </c>
      <c r="E337" s="20" t="s">
        <v>196</v>
      </c>
      <c r="F337" s="21">
        <v>0.06</v>
      </c>
      <c r="G337" s="28">
        <v>0.53</v>
      </c>
      <c r="H337" s="28">
        <v>0.03</v>
      </c>
    </row>
    <row r="338" spans="1:8" s="12" customFormat="1" ht="13.5" x14ac:dyDescent="0.2">
      <c r="A338" s="26"/>
      <c r="B338" s="38" t="s">
        <v>179</v>
      </c>
      <c r="C338" s="20">
        <v>4051</v>
      </c>
      <c r="D338" s="19" t="s">
        <v>315</v>
      </c>
      <c r="E338" s="20" t="s">
        <v>316</v>
      </c>
      <c r="F338" s="21">
        <v>3.2800000000000003E-2</v>
      </c>
      <c r="G338" s="28">
        <v>61</v>
      </c>
      <c r="H338" s="28">
        <v>2</v>
      </c>
    </row>
    <row r="339" spans="1:8" s="12" customFormat="1" ht="13.5" x14ac:dyDescent="0.2">
      <c r="A339" s="26"/>
      <c r="B339" s="38" t="s">
        <v>185</v>
      </c>
      <c r="C339" s="20">
        <v>88310</v>
      </c>
      <c r="D339" s="19" t="s">
        <v>210</v>
      </c>
      <c r="E339" s="20" t="s">
        <v>209</v>
      </c>
      <c r="F339" s="21">
        <v>0.504</v>
      </c>
      <c r="G339" s="28">
        <v>16.98</v>
      </c>
      <c r="H339" s="28">
        <v>8.56</v>
      </c>
    </row>
    <row r="340" spans="1:8" s="12" customFormat="1" ht="13.5" x14ac:dyDescent="0.2">
      <c r="A340" s="26"/>
      <c r="B340" s="38" t="s">
        <v>185</v>
      </c>
      <c r="C340" s="20">
        <v>88316</v>
      </c>
      <c r="D340" s="19" t="s">
        <v>211</v>
      </c>
      <c r="E340" s="20" t="s">
        <v>209</v>
      </c>
      <c r="F340" s="21">
        <v>0.185</v>
      </c>
      <c r="G340" s="28">
        <v>12.2</v>
      </c>
      <c r="H340" s="28">
        <v>2.2599999999999998</v>
      </c>
    </row>
    <row r="341" spans="1:8" x14ac:dyDescent="0.2">
      <c r="C341" s="42"/>
      <c r="D341" s="43"/>
      <c r="E341" s="42"/>
      <c r="F341" s="42"/>
      <c r="G341" s="44"/>
      <c r="H341" s="44"/>
    </row>
    <row r="342" spans="1:8" x14ac:dyDescent="0.2">
      <c r="B342" s="36" t="s">
        <v>390</v>
      </c>
      <c r="C342" s="45" t="s">
        <v>140</v>
      </c>
      <c r="D342" s="46" t="s">
        <v>141</v>
      </c>
      <c r="E342" s="47"/>
      <c r="F342" s="47"/>
      <c r="G342" s="48"/>
      <c r="H342" s="48"/>
    </row>
    <row r="343" spans="1:8" x14ac:dyDescent="0.2">
      <c r="A343" s="26"/>
      <c r="B343" s="37" t="s">
        <v>375</v>
      </c>
      <c r="C343" s="17" t="s">
        <v>376</v>
      </c>
      <c r="D343" s="18" t="s">
        <v>377</v>
      </c>
      <c r="E343" s="17" t="s">
        <v>378</v>
      </c>
      <c r="F343" s="17" t="s">
        <v>379</v>
      </c>
      <c r="G343" s="30" t="s">
        <v>380</v>
      </c>
      <c r="H343" s="30" t="s">
        <v>381</v>
      </c>
    </row>
    <row r="344" spans="1:8" s="12" customFormat="1" x14ac:dyDescent="0.2">
      <c r="A344" s="26"/>
      <c r="B344" s="39" t="s">
        <v>190</v>
      </c>
      <c r="C344" s="22" t="s">
        <v>24</v>
      </c>
      <c r="D344" s="23" t="s">
        <v>317</v>
      </c>
      <c r="E344" s="22" t="s">
        <v>225</v>
      </c>
      <c r="F344" s="24"/>
      <c r="G344" s="31"/>
      <c r="H344" s="25">
        <v>2.7015000000000002</v>
      </c>
    </row>
    <row r="345" spans="1:8" s="12" customFormat="1" ht="13.5" x14ac:dyDescent="0.2">
      <c r="A345" s="26"/>
      <c r="B345" s="38" t="s">
        <v>250</v>
      </c>
      <c r="C345" s="20" t="s">
        <v>318</v>
      </c>
      <c r="D345" s="19" t="s">
        <v>319</v>
      </c>
      <c r="E345" s="20" t="s">
        <v>204</v>
      </c>
      <c r="F345" s="21">
        <v>1.05</v>
      </c>
      <c r="G345" s="28">
        <v>1.76</v>
      </c>
      <c r="H345" s="28">
        <v>1.8480000000000001</v>
      </c>
    </row>
    <row r="346" spans="1:8" s="12" customFormat="1" ht="13.5" x14ac:dyDescent="0.2">
      <c r="A346" s="26"/>
      <c r="B346" s="38" t="s">
        <v>216</v>
      </c>
      <c r="C346" s="20" t="s">
        <v>218</v>
      </c>
      <c r="D346" s="19" t="s">
        <v>219</v>
      </c>
      <c r="E346" s="20" t="s">
        <v>209</v>
      </c>
      <c r="F346" s="21">
        <v>0.05</v>
      </c>
      <c r="G346" s="28">
        <v>17.07</v>
      </c>
      <c r="H346" s="28">
        <v>0.85350000000000004</v>
      </c>
    </row>
    <row r="347" spans="1:8" x14ac:dyDescent="0.2">
      <c r="C347" s="42"/>
      <c r="D347" s="43"/>
      <c r="E347" s="42"/>
      <c r="F347" s="42"/>
      <c r="G347" s="44"/>
      <c r="H347" s="44"/>
    </row>
    <row r="348" spans="1:8" x14ac:dyDescent="0.2">
      <c r="B348" s="36" t="s">
        <v>390</v>
      </c>
      <c r="C348" s="45" t="s">
        <v>142</v>
      </c>
      <c r="D348" s="46" t="s">
        <v>143</v>
      </c>
      <c r="E348" s="47"/>
      <c r="F348" s="47"/>
      <c r="G348" s="48"/>
      <c r="H348" s="48"/>
    </row>
    <row r="349" spans="1:8" x14ac:dyDescent="0.2">
      <c r="A349" s="26"/>
      <c r="B349" s="37" t="s">
        <v>375</v>
      </c>
      <c r="C349" s="17" t="s">
        <v>376</v>
      </c>
      <c r="D349" s="18" t="s">
        <v>377</v>
      </c>
      <c r="E349" s="17" t="s">
        <v>378</v>
      </c>
      <c r="F349" s="17" t="s">
        <v>379</v>
      </c>
      <c r="G349" s="30" t="s">
        <v>380</v>
      </c>
      <c r="H349" s="30" t="s">
        <v>381</v>
      </c>
    </row>
    <row r="350" spans="1:8" s="12" customFormat="1" ht="25.5" x14ac:dyDescent="0.2">
      <c r="A350" s="26"/>
      <c r="B350" s="39" t="s">
        <v>320</v>
      </c>
      <c r="C350" s="22">
        <v>87692</v>
      </c>
      <c r="D350" s="23" t="s">
        <v>321</v>
      </c>
      <c r="E350" s="22" t="s">
        <v>199</v>
      </c>
      <c r="F350" s="24"/>
      <c r="G350" s="31" t="s">
        <v>178</v>
      </c>
      <c r="H350" s="23">
        <v>31.73</v>
      </c>
    </row>
    <row r="351" spans="1:8" s="12" customFormat="1" ht="13.5" x14ac:dyDescent="0.2">
      <c r="A351" s="26"/>
      <c r="B351" s="38" t="s">
        <v>185</v>
      </c>
      <c r="C351" s="20">
        <v>87373</v>
      </c>
      <c r="D351" s="19" t="s">
        <v>322</v>
      </c>
      <c r="E351" s="20" t="s">
        <v>213</v>
      </c>
      <c r="F351" s="21">
        <v>6.0699999999999997E-2</v>
      </c>
      <c r="G351" s="28">
        <v>389.2</v>
      </c>
      <c r="H351" s="28">
        <v>23.62</v>
      </c>
    </row>
    <row r="352" spans="1:8" s="12" customFormat="1" ht="13.5" x14ac:dyDescent="0.2">
      <c r="A352" s="26"/>
      <c r="B352" s="38" t="s">
        <v>185</v>
      </c>
      <c r="C352" s="20">
        <v>88309</v>
      </c>
      <c r="D352" s="19" t="s">
        <v>219</v>
      </c>
      <c r="E352" s="20" t="s">
        <v>209</v>
      </c>
      <c r="F352" s="21">
        <v>0.35</v>
      </c>
      <c r="G352" s="28">
        <v>17.05</v>
      </c>
      <c r="H352" s="28">
        <v>5.97</v>
      </c>
    </row>
    <row r="353" spans="1:8" s="12" customFormat="1" ht="13.5" x14ac:dyDescent="0.2">
      <c r="A353" s="26"/>
      <c r="B353" s="38" t="s">
        <v>185</v>
      </c>
      <c r="C353" s="20">
        <v>88316</v>
      </c>
      <c r="D353" s="19" t="s">
        <v>211</v>
      </c>
      <c r="E353" s="20" t="s">
        <v>209</v>
      </c>
      <c r="F353" s="21">
        <v>0.17499999999999999</v>
      </c>
      <c r="G353" s="28">
        <v>12.2</v>
      </c>
      <c r="H353" s="28">
        <v>2.14</v>
      </c>
    </row>
    <row r="354" spans="1:8" x14ac:dyDescent="0.2">
      <c r="C354" s="42"/>
      <c r="D354" s="43"/>
      <c r="E354" s="42"/>
      <c r="F354" s="42"/>
      <c r="G354" s="44"/>
      <c r="H354" s="44"/>
    </row>
    <row r="355" spans="1:8" x14ac:dyDescent="0.2">
      <c r="B355" s="36" t="s">
        <v>390</v>
      </c>
      <c r="C355" s="45" t="s">
        <v>144</v>
      </c>
      <c r="D355" s="46" t="s">
        <v>145</v>
      </c>
      <c r="E355" s="47"/>
      <c r="F355" s="47"/>
      <c r="G355" s="48"/>
      <c r="H355" s="48"/>
    </row>
    <row r="356" spans="1:8" x14ac:dyDescent="0.2">
      <c r="A356" s="26"/>
      <c r="B356" s="37" t="s">
        <v>375</v>
      </c>
      <c r="C356" s="17" t="s">
        <v>376</v>
      </c>
      <c r="D356" s="18" t="s">
        <v>377</v>
      </c>
      <c r="E356" s="17" t="s">
        <v>378</v>
      </c>
      <c r="F356" s="17" t="s">
        <v>379</v>
      </c>
      <c r="G356" s="30" t="s">
        <v>380</v>
      </c>
      <c r="H356" s="30" t="s">
        <v>381</v>
      </c>
    </row>
    <row r="357" spans="1:8" s="12" customFormat="1" x14ac:dyDescent="0.2">
      <c r="A357" s="26"/>
      <c r="B357" s="39" t="s">
        <v>386</v>
      </c>
      <c r="C357" s="22"/>
      <c r="D357" s="23" t="s">
        <v>145</v>
      </c>
      <c r="E357" s="22" t="s">
        <v>378</v>
      </c>
      <c r="F357" s="24"/>
      <c r="G357" s="31"/>
      <c r="H357" s="31">
        <f>SUBTOTAL(9,H358:H361)</f>
        <v>3.141</v>
      </c>
    </row>
    <row r="358" spans="1:8" s="12" customFormat="1" ht="13.5" x14ac:dyDescent="0.2">
      <c r="A358" s="26"/>
      <c r="B358" s="38" t="s">
        <v>366</v>
      </c>
      <c r="C358" s="20">
        <v>1379</v>
      </c>
      <c r="D358" s="19" t="s">
        <v>365</v>
      </c>
      <c r="E358" s="20" t="s">
        <v>367</v>
      </c>
      <c r="F358" s="21">
        <v>0.1</v>
      </c>
      <c r="G358" s="28">
        <v>0.37</v>
      </c>
      <c r="H358" s="28">
        <f>F358*G358</f>
        <v>3.6999999999999998E-2</v>
      </c>
    </row>
    <row r="359" spans="1:8" s="12" customFormat="1" ht="13.5" x14ac:dyDescent="0.2">
      <c r="A359" s="26"/>
      <c r="B359" s="38" t="s">
        <v>366</v>
      </c>
      <c r="C359" s="20">
        <v>11849</v>
      </c>
      <c r="D359" s="19" t="s">
        <v>368</v>
      </c>
      <c r="E359" s="20" t="s">
        <v>369</v>
      </c>
      <c r="F359" s="21">
        <v>0.05</v>
      </c>
      <c r="G359" s="28">
        <v>10</v>
      </c>
      <c r="H359" s="28">
        <f t="shared" ref="H359:H361" si="10">F359*G359</f>
        <v>0.5</v>
      </c>
    </row>
    <row r="360" spans="1:8" s="12" customFormat="1" ht="13.5" x14ac:dyDescent="0.2">
      <c r="A360" s="26"/>
      <c r="B360" s="38" t="s">
        <v>351</v>
      </c>
      <c r="C360" s="20">
        <v>88309</v>
      </c>
      <c r="D360" s="19" t="s">
        <v>370</v>
      </c>
      <c r="E360" s="20" t="s">
        <v>6</v>
      </c>
      <c r="F360" s="21">
        <v>0.1</v>
      </c>
      <c r="G360" s="28">
        <v>19.23</v>
      </c>
      <c r="H360" s="28">
        <f t="shared" si="10"/>
        <v>1.923</v>
      </c>
    </row>
    <row r="361" spans="1:8" s="12" customFormat="1" ht="13.5" x14ac:dyDescent="0.2">
      <c r="A361" s="26"/>
      <c r="B361" s="38" t="s">
        <v>351</v>
      </c>
      <c r="C361" s="20">
        <v>88316</v>
      </c>
      <c r="D361" s="19" t="s">
        <v>364</v>
      </c>
      <c r="E361" s="20" t="s">
        <v>6</v>
      </c>
      <c r="F361" s="21">
        <v>0.05</v>
      </c>
      <c r="G361" s="28">
        <v>13.62</v>
      </c>
      <c r="H361" s="28">
        <f t="shared" si="10"/>
        <v>0.68100000000000005</v>
      </c>
    </row>
    <row r="362" spans="1:8" x14ac:dyDescent="0.2">
      <c r="C362" s="42"/>
      <c r="D362" s="43"/>
      <c r="E362" s="42"/>
      <c r="F362" s="42"/>
      <c r="G362" s="44"/>
      <c r="H362" s="44"/>
    </row>
    <row r="363" spans="1:8" x14ac:dyDescent="0.2">
      <c r="B363" s="36" t="s">
        <v>390</v>
      </c>
      <c r="C363" s="45" t="s">
        <v>146</v>
      </c>
      <c r="D363" s="46" t="s">
        <v>147</v>
      </c>
      <c r="E363" s="47"/>
      <c r="F363" s="47"/>
      <c r="G363" s="48"/>
      <c r="H363" s="48"/>
    </row>
    <row r="364" spans="1:8" x14ac:dyDescent="0.2">
      <c r="A364" s="26"/>
      <c r="B364" s="37" t="s">
        <v>375</v>
      </c>
      <c r="C364" s="17" t="s">
        <v>376</v>
      </c>
      <c r="D364" s="18" t="s">
        <v>377</v>
      </c>
      <c r="E364" s="17" t="s">
        <v>378</v>
      </c>
      <c r="F364" s="17" t="s">
        <v>379</v>
      </c>
      <c r="G364" s="30" t="s">
        <v>380</v>
      </c>
      <c r="H364" s="30" t="s">
        <v>381</v>
      </c>
    </row>
    <row r="365" spans="1:8" s="12" customFormat="1" x14ac:dyDescent="0.2">
      <c r="A365" s="26"/>
      <c r="B365" s="40"/>
      <c r="C365" s="13"/>
      <c r="D365" s="23" t="s">
        <v>147</v>
      </c>
      <c r="E365" s="22" t="s">
        <v>199</v>
      </c>
      <c r="F365" s="14"/>
      <c r="G365" s="33" t="s">
        <v>178</v>
      </c>
      <c r="H365" s="33" t="s">
        <v>178</v>
      </c>
    </row>
    <row r="366" spans="1:8" s="12" customFormat="1" ht="27" x14ac:dyDescent="0.2">
      <c r="A366" s="26"/>
      <c r="B366" s="38" t="s">
        <v>387</v>
      </c>
      <c r="C366" s="20"/>
      <c r="D366" s="19" t="s">
        <v>384</v>
      </c>
      <c r="E366" s="20" t="s">
        <v>385</v>
      </c>
      <c r="F366" s="21">
        <v>1</v>
      </c>
      <c r="G366" s="28">
        <v>250.5</v>
      </c>
      <c r="H366" s="28">
        <v>250.5</v>
      </c>
    </row>
    <row r="367" spans="1:8" x14ac:dyDescent="0.2">
      <c r="C367" s="42"/>
      <c r="D367" s="43"/>
      <c r="E367" s="42"/>
      <c r="F367" s="42"/>
      <c r="G367" s="44"/>
      <c r="H367" s="44"/>
    </row>
    <row r="368" spans="1:8" x14ac:dyDescent="0.2">
      <c r="B368" s="36" t="s">
        <v>390</v>
      </c>
      <c r="C368" s="45" t="s">
        <v>148</v>
      </c>
      <c r="D368" s="46" t="s">
        <v>34</v>
      </c>
      <c r="E368" s="47"/>
      <c r="F368" s="47"/>
      <c r="G368" s="48"/>
      <c r="H368" s="48"/>
    </row>
    <row r="369" spans="1:8" x14ac:dyDescent="0.2">
      <c r="A369" s="26"/>
      <c r="B369" s="37" t="s">
        <v>375</v>
      </c>
      <c r="C369" s="17" t="s">
        <v>376</v>
      </c>
      <c r="D369" s="18" t="s">
        <v>377</v>
      </c>
      <c r="E369" s="17" t="s">
        <v>378</v>
      </c>
      <c r="F369" s="17" t="s">
        <v>379</v>
      </c>
      <c r="G369" s="30" t="s">
        <v>380</v>
      </c>
      <c r="H369" s="30" t="s">
        <v>381</v>
      </c>
    </row>
    <row r="370" spans="1:8" s="12" customFormat="1" x14ac:dyDescent="0.2">
      <c r="A370" s="26"/>
      <c r="B370" s="40"/>
      <c r="C370" s="13"/>
      <c r="D370" s="23" t="s">
        <v>34</v>
      </c>
      <c r="E370" s="22" t="s">
        <v>199</v>
      </c>
      <c r="F370" s="14"/>
      <c r="G370" s="33" t="s">
        <v>178</v>
      </c>
      <c r="H370" s="33" t="s">
        <v>178</v>
      </c>
    </row>
    <row r="371" spans="1:8" s="12" customFormat="1" ht="27" x14ac:dyDescent="0.2">
      <c r="A371" s="26"/>
      <c r="B371" s="38" t="s">
        <v>387</v>
      </c>
      <c r="C371" s="20"/>
      <c r="D371" s="19" t="s">
        <v>389</v>
      </c>
      <c r="E371" s="20" t="s">
        <v>385</v>
      </c>
      <c r="F371" s="21">
        <v>1</v>
      </c>
      <c r="G371" s="28">
        <v>220.79</v>
      </c>
      <c r="H371" s="28">
        <v>220.79</v>
      </c>
    </row>
    <row r="372" spans="1:8" x14ac:dyDescent="0.2">
      <c r="C372" s="42"/>
      <c r="D372" s="43"/>
      <c r="E372" s="42"/>
      <c r="F372" s="42"/>
      <c r="G372" s="44"/>
      <c r="H372" s="44"/>
    </row>
    <row r="373" spans="1:8" x14ac:dyDescent="0.2">
      <c r="B373" s="36" t="s">
        <v>390</v>
      </c>
      <c r="C373" s="45" t="s">
        <v>149</v>
      </c>
      <c r="D373" s="46" t="s">
        <v>150</v>
      </c>
      <c r="E373" s="47"/>
      <c r="F373" s="47"/>
      <c r="G373" s="48"/>
      <c r="H373" s="48"/>
    </row>
    <row r="374" spans="1:8" x14ac:dyDescent="0.2">
      <c r="A374" s="26"/>
      <c r="B374" s="37" t="s">
        <v>375</v>
      </c>
      <c r="C374" s="17" t="s">
        <v>376</v>
      </c>
      <c r="D374" s="18" t="s">
        <v>377</v>
      </c>
      <c r="E374" s="17" t="s">
        <v>378</v>
      </c>
      <c r="F374" s="17" t="s">
        <v>379</v>
      </c>
      <c r="G374" s="30" t="s">
        <v>380</v>
      </c>
      <c r="H374" s="30" t="s">
        <v>381</v>
      </c>
    </row>
    <row r="375" spans="1:8" s="12" customFormat="1" ht="25.5" x14ac:dyDescent="0.2">
      <c r="A375" s="26"/>
      <c r="B375" s="39" t="s">
        <v>272</v>
      </c>
      <c r="C375" s="22">
        <v>95626</v>
      </c>
      <c r="D375" s="23" t="s">
        <v>323</v>
      </c>
      <c r="E375" s="22" t="s">
        <v>199</v>
      </c>
      <c r="F375" s="24"/>
      <c r="G375" s="31" t="s">
        <v>178</v>
      </c>
      <c r="H375" s="31">
        <f>SUBTOTAL(9,H376:H379)</f>
        <v>19.426000000000002</v>
      </c>
    </row>
    <row r="376" spans="1:8" s="12" customFormat="1" ht="27" x14ac:dyDescent="0.2">
      <c r="A376" s="26"/>
      <c r="B376" s="38" t="s">
        <v>387</v>
      </c>
      <c r="C376" s="20"/>
      <c r="D376" s="19" t="s">
        <v>324</v>
      </c>
      <c r="E376" s="20" t="s">
        <v>207</v>
      </c>
      <c r="F376" s="21">
        <v>0.3</v>
      </c>
      <c r="G376" s="28">
        <v>33.979999999999997</v>
      </c>
      <c r="H376" s="28">
        <f>F376*G376</f>
        <v>10.193999999999999</v>
      </c>
    </row>
    <row r="377" spans="1:8" s="12" customFormat="1" ht="13.5" x14ac:dyDescent="0.2">
      <c r="A377" s="26"/>
      <c r="B377" s="38" t="s">
        <v>185</v>
      </c>
      <c r="C377" s="20">
        <v>88310</v>
      </c>
      <c r="D377" s="19" t="s">
        <v>210</v>
      </c>
      <c r="E377" s="20" t="s">
        <v>209</v>
      </c>
      <c r="F377" s="21">
        <v>0.4</v>
      </c>
      <c r="G377" s="28">
        <v>16.98</v>
      </c>
      <c r="H377" s="28">
        <f>F377*G377</f>
        <v>6.7920000000000007</v>
      </c>
    </row>
    <row r="378" spans="1:8" s="12" customFormat="1" ht="13.5" x14ac:dyDescent="0.2">
      <c r="A378" s="26"/>
      <c r="B378" s="38" t="s">
        <v>185</v>
      </c>
      <c r="C378" s="20">
        <v>88316</v>
      </c>
      <c r="D378" s="19" t="s">
        <v>211</v>
      </c>
      <c r="E378" s="20" t="s">
        <v>209</v>
      </c>
      <c r="F378" s="21">
        <v>0.2</v>
      </c>
      <c r="G378" s="28">
        <v>12.2</v>
      </c>
      <c r="H378" s="28">
        <f>F378*G378</f>
        <v>2.44</v>
      </c>
    </row>
    <row r="379" spans="1:8" x14ac:dyDescent="0.2">
      <c r="A379" s="26"/>
      <c r="C379" s="42"/>
      <c r="D379" s="43"/>
      <c r="E379" s="42"/>
      <c r="F379" s="42"/>
      <c r="G379" s="44"/>
      <c r="H379" s="44"/>
    </row>
    <row r="380" spans="1:8" x14ac:dyDescent="0.2">
      <c r="A380" s="26"/>
      <c r="B380" s="36" t="s">
        <v>390</v>
      </c>
      <c r="C380" s="45" t="s">
        <v>151</v>
      </c>
      <c r="D380" s="46" t="s">
        <v>152</v>
      </c>
      <c r="E380" s="47"/>
      <c r="F380" s="47"/>
      <c r="G380" s="48"/>
      <c r="H380" s="48"/>
    </row>
    <row r="381" spans="1:8" x14ac:dyDescent="0.2">
      <c r="A381" s="26"/>
      <c r="B381" s="37" t="s">
        <v>375</v>
      </c>
      <c r="C381" s="17" t="s">
        <v>376</v>
      </c>
      <c r="D381" s="18" t="s">
        <v>377</v>
      </c>
      <c r="E381" s="17" t="s">
        <v>378</v>
      </c>
      <c r="F381" s="17" t="s">
        <v>379</v>
      </c>
      <c r="G381" s="30" t="s">
        <v>380</v>
      </c>
      <c r="H381" s="30" t="s">
        <v>381</v>
      </c>
    </row>
    <row r="382" spans="1:8" s="12" customFormat="1" ht="25.5" x14ac:dyDescent="0.2">
      <c r="A382" s="26"/>
      <c r="B382" s="39" t="s">
        <v>272</v>
      </c>
      <c r="C382" s="22">
        <v>95626</v>
      </c>
      <c r="D382" s="23" t="s">
        <v>323</v>
      </c>
      <c r="E382" s="22" t="s">
        <v>199</v>
      </c>
      <c r="F382" s="24"/>
      <c r="G382" s="31" t="s">
        <v>178</v>
      </c>
      <c r="H382" s="23">
        <v>9.81</v>
      </c>
    </row>
    <row r="383" spans="1:8" s="12" customFormat="1" ht="13.5" x14ac:dyDescent="0.2">
      <c r="A383" s="26"/>
      <c r="B383" s="38" t="s">
        <v>179</v>
      </c>
      <c r="C383" s="20">
        <v>7356</v>
      </c>
      <c r="D383" s="19" t="s">
        <v>324</v>
      </c>
      <c r="E383" s="20" t="s">
        <v>207</v>
      </c>
      <c r="F383" s="21">
        <v>0.2</v>
      </c>
      <c r="G383" s="28">
        <v>14.62</v>
      </c>
      <c r="H383" s="28">
        <v>2.92</v>
      </c>
    </row>
    <row r="384" spans="1:8" s="12" customFormat="1" ht="13.5" x14ac:dyDescent="0.2">
      <c r="A384" s="26"/>
      <c r="B384" s="38" t="s">
        <v>185</v>
      </c>
      <c r="C384" s="20">
        <v>88310</v>
      </c>
      <c r="D384" s="19" t="s">
        <v>210</v>
      </c>
      <c r="E384" s="20" t="s">
        <v>209</v>
      </c>
      <c r="F384" s="21">
        <v>0.34399999999999997</v>
      </c>
      <c r="G384" s="28">
        <v>16.98</v>
      </c>
      <c r="H384" s="28">
        <v>5.84</v>
      </c>
    </row>
    <row r="385" spans="1:8" s="12" customFormat="1" ht="13.5" x14ac:dyDescent="0.2">
      <c r="A385" s="26"/>
      <c r="B385" s="38" t="s">
        <v>185</v>
      </c>
      <c r="C385" s="20">
        <v>88316</v>
      </c>
      <c r="D385" s="19" t="s">
        <v>211</v>
      </c>
      <c r="E385" s="20" t="s">
        <v>209</v>
      </c>
      <c r="F385" s="21">
        <v>8.5999999999999993E-2</v>
      </c>
      <c r="G385" s="28">
        <v>12.2</v>
      </c>
      <c r="H385" s="28">
        <v>1.05</v>
      </c>
    </row>
    <row r="386" spans="1:8" x14ac:dyDescent="0.2">
      <c r="C386" s="42"/>
      <c r="D386" s="43"/>
      <c r="E386" s="42"/>
      <c r="F386" s="42"/>
      <c r="G386" s="44"/>
      <c r="H386" s="44"/>
    </row>
    <row r="387" spans="1:8" x14ac:dyDescent="0.2">
      <c r="B387" s="36" t="s">
        <v>390</v>
      </c>
      <c r="C387" s="45" t="s">
        <v>153</v>
      </c>
      <c r="D387" s="46" t="s">
        <v>154</v>
      </c>
      <c r="E387" s="47"/>
      <c r="F387" s="47"/>
      <c r="G387" s="48"/>
      <c r="H387" s="48"/>
    </row>
    <row r="388" spans="1:8" x14ac:dyDescent="0.2">
      <c r="A388" s="26"/>
      <c r="B388" s="37" t="s">
        <v>375</v>
      </c>
      <c r="C388" s="17" t="s">
        <v>376</v>
      </c>
      <c r="D388" s="18" t="s">
        <v>377</v>
      </c>
      <c r="E388" s="17" t="s">
        <v>378</v>
      </c>
      <c r="F388" s="17" t="s">
        <v>379</v>
      </c>
      <c r="G388" s="30" t="s">
        <v>380</v>
      </c>
      <c r="H388" s="30" t="s">
        <v>381</v>
      </c>
    </row>
    <row r="389" spans="1:8" s="12" customFormat="1" x14ac:dyDescent="0.2">
      <c r="A389" s="26"/>
      <c r="B389" s="39" t="s">
        <v>386</v>
      </c>
      <c r="C389" s="22"/>
      <c r="D389" s="23" t="s">
        <v>154</v>
      </c>
      <c r="E389" s="22" t="s">
        <v>199</v>
      </c>
      <c r="F389" s="24"/>
      <c r="G389" s="31" t="s">
        <v>178</v>
      </c>
      <c r="H389" s="31">
        <f>SUBTOTAL(9,H390:H394)</f>
        <v>18.07</v>
      </c>
    </row>
    <row r="390" spans="1:8" s="12" customFormat="1" ht="27" x14ac:dyDescent="0.2">
      <c r="A390" s="26"/>
      <c r="B390" s="38" t="s">
        <v>387</v>
      </c>
      <c r="C390" s="20"/>
      <c r="D390" s="19" t="s">
        <v>371</v>
      </c>
      <c r="E390" s="20" t="s">
        <v>367</v>
      </c>
      <c r="F390" s="21">
        <v>0.25</v>
      </c>
      <c r="G390" s="28">
        <v>17.8</v>
      </c>
      <c r="H390" s="28">
        <f>F390*G390</f>
        <v>4.45</v>
      </c>
    </row>
    <row r="391" spans="1:8" s="12" customFormat="1" ht="13.5" x14ac:dyDescent="0.2">
      <c r="A391" s="26"/>
      <c r="B391" s="38" t="s">
        <v>351</v>
      </c>
      <c r="C391" s="20">
        <v>88316</v>
      </c>
      <c r="D391" s="19" t="s">
        <v>364</v>
      </c>
      <c r="E391" s="20" t="s">
        <v>6</v>
      </c>
      <c r="F391" s="21">
        <v>1</v>
      </c>
      <c r="G391" s="28">
        <v>13.62</v>
      </c>
      <c r="H391" s="28">
        <v>13.62</v>
      </c>
    </row>
    <row r="392" spans="1:8" x14ac:dyDescent="0.2">
      <c r="C392" s="42"/>
      <c r="D392" s="43"/>
      <c r="E392" s="42"/>
      <c r="F392" s="42"/>
      <c r="G392" s="44"/>
      <c r="H392" s="44"/>
    </row>
    <row r="393" spans="1:8" x14ac:dyDescent="0.2">
      <c r="B393" s="36" t="s">
        <v>390</v>
      </c>
      <c r="C393" s="45" t="s">
        <v>155</v>
      </c>
      <c r="D393" s="46" t="s">
        <v>156</v>
      </c>
      <c r="E393" s="47"/>
      <c r="F393" s="47"/>
      <c r="G393" s="48"/>
      <c r="H393" s="48"/>
    </row>
    <row r="394" spans="1:8" x14ac:dyDescent="0.2">
      <c r="A394" s="26"/>
      <c r="B394" s="37" t="s">
        <v>375</v>
      </c>
      <c r="C394" s="17" t="s">
        <v>376</v>
      </c>
      <c r="D394" s="18" t="s">
        <v>377</v>
      </c>
      <c r="E394" s="17" t="s">
        <v>378</v>
      </c>
      <c r="F394" s="17" t="s">
        <v>379</v>
      </c>
      <c r="G394" s="30" t="s">
        <v>380</v>
      </c>
      <c r="H394" s="30" t="s">
        <v>381</v>
      </c>
    </row>
    <row r="395" spans="1:8" s="12" customFormat="1" x14ac:dyDescent="0.2">
      <c r="A395" s="26"/>
      <c r="B395" s="39" t="s">
        <v>386</v>
      </c>
      <c r="C395" s="22"/>
      <c r="D395" s="23" t="s">
        <v>156</v>
      </c>
      <c r="E395" s="22" t="s">
        <v>199</v>
      </c>
      <c r="F395" s="24"/>
      <c r="G395" s="31" t="s">
        <v>178</v>
      </c>
      <c r="H395" s="31">
        <f>SUBTOTAL(9,H396:H400)</f>
        <v>8.9024000000000001</v>
      </c>
    </row>
    <row r="396" spans="1:8" s="12" customFormat="1" ht="27" x14ac:dyDescent="0.2">
      <c r="A396" s="26"/>
      <c r="B396" s="38" t="s">
        <v>387</v>
      </c>
      <c r="C396" s="20"/>
      <c r="D396" s="19" t="s">
        <v>372</v>
      </c>
      <c r="E396" s="20" t="s">
        <v>369</v>
      </c>
      <c r="F396" s="21">
        <v>0.64</v>
      </c>
      <c r="G396" s="28">
        <v>9.66</v>
      </c>
      <c r="H396" s="28">
        <f>F396*G396</f>
        <v>6.1824000000000003</v>
      </c>
    </row>
    <row r="397" spans="1:8" s="12" customFormat="1" ht="13.5" x14ac:dyDescent="0.2">
      <c r="A397" s="26"/>
      <c r="B397" s="38" t="s">
        <v>351</v>
      </c>
      <c r="C397" s="20">
        <v>88316</v>
      </c>
      <c r="D397" s="19" t="s">
        <v>364</v>
      </c>
      <c r="E397" s="20" t="s">
        <v>6</v>
      </c>
      <c r="F397" s="21">
        <v>0.2</v>
      </c>
      <c r="G397" s="28">
        <v>13.62</v>
      </c>
      <c r="H397" s="28">
        <v>2.72</v>
      </c>
    </row>
    <row r="398" spans="1:8" x14ac:dyDescent="0.2">
      <c r="C398" s="42"/>
      <c r="D398" s="43"/>
      <c r="E398" s="42"/>
      <c r="F398" s="42"/>
      <c r="G398" s="44"/>
      <c r="H398" s="44"/>
    </row>
    <row r="399" spans="1:8" x14ac:dyDescent="0.2">
      <c r="B399" s="36" t="s">
        <v>390</v>
      </c>
      <c r="C399" s="45" t="s">
        <v>157</v>
      </c>
      <c r="D399" s="46" t="s">
        <v>158</v>
      </c>
      <c r="E399" s="47"/>
      <c r="F399" s="47"/>
      <c r="G399" s="48"/>
      <c r="H399" s="48"/>
    </row>
    <row r="400" spans="1:8" x14ac:dyDescent="0.2">
      <c r="A400" s="26"/>
      <c r="B400" s="37" t="s">
        <v>375</v>
      </c>
      <c r="C400" s="17" t="s">
        <v>376</v>
      </c>
      <c r="D400" s="18" t="s">
        <v>377</v>
      </c>
      <c r="E400" s="17" t="s">
        <v>378</v>
      </c>
      <c r="F400" s="17" t="s">
        <v>379</v>
      </c>
      <c r="G400" s="30" t="s">
        <v>380</v>
      </c>
      <c r="H400" s="30" t="s">
        <v>381</v>
      </c>
    </row>
    <row r="401" spans="1:8" s="12" customFormat="1" x14ac:dyDescent="0.2">
      <c r="A401" s="26"/>
      <c r="B401" s="39" t="s">
        <v>190</v>
      </c>
      <c r="C401" s="22" t="s">
        <v>25</v>
      </c>
      <c r="D401" s="23" t="s">
        <v>325</v>
      </c>
      <c r="E401" s="22" t="s">
        <v>215</v>
      </c>
      <c r="F401" s="24"/>
      <c r="G401" s="31"/>
      <c r="H401" s="25">
        <v>3.1574999999999998</v>
      </c>
    </row>
    <row r="402" spans="1:8" s="12" customFormat="1" ht="13.5" x14ac:dyDescent="0.2">
      <c r="A402" s="26"/>
      <c r="B402" s="38" t="s">
        <v>250</v>
      </c>
      <c r="C402" s="20" t="s">
        <v>326</v>
      </c>
      <c r="D402" s="19" t="s">
        <v>327</v>
      </c>
      <c r="E402" s="20" t="s">
        <v>196</v>
      </c>
      <c r="F402" s="21">
        <v>0.25</v>
      </c>
      <c r="G402" s="28">
        <v>2.4300000000000002</v>
      </c>
      <c r="H402" s="28">
        <v>0.60750000000000004</v>
      </c>
    </row>
    <row r="403" spans="1:8" s="12" customFormat="1" ht="13.5" x14ac:dyDescent="0.2">
      <c r="A403" s="26"/>
      <c r="B403" s="38" t="s">
        <v>216</v>
      </c>
      <c r="C403" s="20" t="s">
        <v>271</v>
      </c>
      <c r="D403" s="19" t="s">
        <v>210</v>
      </c>
      <c r="E403" s="20" t="s">
        <v>209</v>
      </c>
      <c r="F403" s="21">
        <v>0.15</v>
      </c>
      <c r="G403" s="28">
        <v>17</v>
      </c>
      <c r="H403" s="28">
        <v>2.5499999999999998</v>
      </c>
    </row>
    <row r="404" spans="1:8" x14ac:dyDescent="0.2">
      <c r="C404" s="42"/>
      <c r="D404" s="43"/>
      <c r="E404" s="42"/>
      <c r="F404" s="42"/>
      <c r="G404" s="44"/>
      <c r="H404" s="44"/>
    </row>
    <row r="405" spans="1:8" x14ac:dyDescent="0.2">
      <c r="B405" s="36" t="s">
        <v>390</v>
      </c>
      <c r="C405" s="45" t="s">
        <v>159</v>
      </c>
      <c r="D405" s="46" t="s">
        <v>160</v>
      </c>
      <c r="E405" s="47"/>
      <c r="F405" s="47"/>
      <c r="G405" s="48"/>
      <c r="H405" s="48"/>
    </row>
    <row r="406" spans="1:8" x14ac:dyDescent="0.2">
      <c r="A406" s="26"/>
      <c r="B406" s="37" t="s">
        <v>375</v>
      </c>
      <c r="C406" s="17" t="s">
        <v>376</v>
      </c>
      <c r="D406" s="18" t="s">
        <v>377</v>
      </c>
      <c r="E406" s="17" t="s">
        <v>378</v>
      </c>
      <c r="F406" s="17" t="s">
        <v>379</v>
      </c>
      <c r="G406" s="30" t="s">
        <v>380</v>
      </c>
      <c r="H406" s="30" t="s">
        <v>381</v>
      </c>
    </row>
    <row r="407" spans="1:8" s="12" customFormat="1" ht="25.5" x14ac:dyDescent="0.2">
      <c r="A407" s="26"/>
      <c r="B407" s="39" t="s">
        <v>272</v>
      </c>
      <c r="C407" s="22" t="s">
        <v>41</v>
      </c>
      <c r="D407" s="23" t="s">
        <v>328</v>
      </c>
      <c r="E407" s="22" t="s">
        <v>199</v>
      </c>
      <c r="F407" s="24"/>
      <c r="G407" s="31" t="s">
        <v>178</v>
      </c>
      <c r="H407" s="23">
        <v>15.030000000000001</v>
      </c>
    </row>
    <row r="408" spans="1:8" s="12" customFormat="1" ht="13.5" x14ac:dyDescent="0.2">
      <c r="A408" s="26"/>
      <c r="B408" s="38" t="s">
        <v>179</v>
      </c>
      <c r="C408" s="20">
        <v>3768</v>
      </c>
      <c r="D408" s="19" t="s">
        <v>329</v>
      </c>
      <c r="E408" s="20" t="s">
        <v>196</v>
      </c>
      <c r="F408" s="21">
        <v>0.55000000000000004</v>
      </c>
      <c r="G408" s="28">
        <v>2.2400000000000002</v>
      </c>
      <c r="H408" s="28">
        <v>1.23</v>
      </c>
    </row>
    <row r="409" spans="1:8" s="12" customFormat="1" ht="13.5" x14ac:dyDescent="0.2">
      <c r="A409" s="26"/>
      <c r="B409" s="38" t="s">
        <v>179</v>
      </c>
      <c r="C409" s="20">
        <v>5320</v>
      </c>
      <c r="D409" s="19" t="s">
        <v>330</v>
      </c>
      <c r="E409" s="20" t="s">
        <v>207</v>
      </c>
      <c r="F409" s="21">
        <v>4.3999999999999997E-2</v>
      </c>
      <c r="G409" s="28">
        <v>29.84</v>
      </c>
      <c r="H409" s="28">
        <v>1.31</v>
      </c>
    </row>
    <row r="410" spans="1:8" s="12" customFormat="1" ht="13.5" x14ac:dyDescent="0.2">
      <c r="A410" s="26"/>
      <c r="B410" s="38" t="s">
        <v>179</v>
      </c>
      <c r="C410" s="20">
        <v>7288</v>
      </c>
      <c r="D410" s="19" t="s">
        <v>331</v>
      </c>
      <c r="E410" s="20" t="s">
        <v>207</v>
      </c>
      <c r="F410" s="21">
        <v>0.17599999999999999</v>
      </c>
      <c r="G410" s="28">
        <v>25.52</v>
      </c>
      <c r="H410" s="28">
        <v>4.49</v>
      </c>
    </row>
    <row r="411" spans="1:8" s="12" customFormat="1" ht="13.5" x14ac:dyDescent="0.2">
      <c r="A411" s="26"/>
      <c r="B411" s="38" t="s">
        <v>179</v>
      </c>
      <c r="C411" s="20">
        <v>7307</v>
      </c>
      <c r="D411" s="19" t="s">
        <v>332</v>
      </c>
      <c r="E411" s="20" t="s">
        <v>207</v>
      </c>
      <c r="F411" s="21">
        <v>0.13200000000000001</v>
      </c>
      <c r="G411" s="28">
        <v>23.39</v>
      </c>
      <c r="H411" s="28">
        <v>3.09</v>
      </c>
    </row>
    <row r="412" spans="1:8" s="12" customFormat="1" ht="13.5" x14ac:dyDescent="0.2">
      <c r="A412" s="26"/>
      <c r="B412" s="38" t="s">
        <v>185</v>
      </c>
      <c r="C412" s="20">
        <v>88310</v>
      </c>
      <c r="D412" s="19" t="s">
        <v>210</v>
      </c>
      <c r="E412" s="20" t="s">
        <v>209</v>
      </c>
      <c r="F412" s="21">
        <v>0.21</v>
      </c>
      <c r="G412" s="28">
        <v>16.98</v>
      </c>
      <c r="H412" s="28">
        <v>3.57</v>
      </c>
    </row>
    <row r="413" spans="1:8" s="12" customFormat="1" ht="13.5" x14ac:dyDescent="0.2">
      <c r="A413" s="26"/>
      <c r="B413" s="38" t="s">
        <v>185</v>
      </c>
      <c r="C413" s="20">
        <v>88316</v>
      </c>
      <c r="D413" s="19" t="s">
        <v>211</v>
      </c>
      <c r="E413" s="20" t="s">
        <v>209</v>
      </c>
      <c r="F413" s="21">
        <v>0.11</v>
      </c>
      <c r="G413" s="28">
        <v>12.2</v>
      </c>
      <c r="H413" s="28">
        <v>1.34</v>
      </c>
    </row>
    <row r="414" spans="1:8" x14ac:dyDescent="0.2">
      <c r="C414" s="42"/>
      <c r="D414" s="43"/>
      <c r="E414" s="42"/>
      <c r="F414" s="42"/>
      <c r="G414" s="44"/>
      <c r="H414" s="44"/>
    </row>
    <row r="415" spans="1:8" x14ac:dyDescent="0.2">
      <c r="B415" s="36" t="s">
        <v>390</v>
      </c>
      <c r="C415" s="45" t="s">
        <v>161</v>
      </c>
      <c r="D415" s="46" t="s">
        <v>162</v>
      </c>
      <c r="E415" s="47"/>
      <c r="F415" s="47"/>
      <c r="G415" s="48"/>
      <c r="H415" s="48"/>
    </row>
    <row r="416" spans="1:8" x14ac:dyDescent="0.2">
      <c r="A416" s="26"/>
      <c r="B416" s="37" t="s">
        <v>375</v>
      </c>
      <c r="C416" s="17" t="s">
        <v>376</v>
      </c>
      <c r="D416" s="18" t="s">
        <v>377</v>
      </c>
      <c r="E416" s="17" t="s">
        <v>378</v>
      </c>
      <c r="F416" s="17" t="s">
        <v>379</v>
      </c>
      <c r="G416" s="30" t="s">
        <v>380</v>
      </c>
      <c r="H416" s="30" t="s">
        <v>381</v>
      </c>
    </row>
    <row r="417" spans="1:8" s="12" customFormat="1" ht="27" x14ac:dyDescent="0.2">
      <c r="A417" s="26"/>
      <c r="B417" s="38" t="s">
        <v>387</v>
      </c>
      <c r="C417" s="20"/>
      <c r="D417" s="19" t="s">
        <v>373</v>
      </c>
      <c r="E417" s="20" t="s">
        <v>9</v>
      </c>
      <c r="F417" s="21">
        <v>1</v>
      </c>
      <c r="G417" s="28">
        <v>96.755600000000001</v>
      </c>
      <c r="H417" s="28">
        <v>96.755600000000001</v>
      </c>
    </row>
    <row r="418" spans="1:8" x14ac:dyDescent="0.2">
      <c r="C418" s="42"/>
      <c r="D418" s="43"/>
      <c r="E418" s="42"/>
      <c r="F418" s="42"/>
      <c r="G418" s="44"/>
      <c r="H418" s="44"/>
    </row>
    <row r="419" spans="1:8" x14ac:dyDescent="0.2">
      <c r="B419" s="36" t="s">
        <v>390</v>
      </c>
      <c r="C419" s="45" t="s">
        <v>163</v>
      </c>
      <c r="D419" s="46" t="s">
        <v>164</v>
      </c>
      <c r="E419" s="155" t="s">
        <v>343</v>
      </c>
      <c r="F419" s="50">
        <v>1</v>
      </c>
      <c r="G419" s="51">
        <v>45411.71</v>
      </c>
      <c r="H419" s="51">
        <v>45411.71</v>
      </c>
    </row>
    <row r="420" spans="1:8" x14ac:dyDescent="0.2">
      <c r="C420" s="42"/>
      <c r="D420" s="43"/>
      <c r="E420" s="42"/>
      <c r="F420" s="52"/>
      <c r="G420" s="41"/>
      <c r="H420" s="41"/>
    </row>
    <row r="421" spans="1:8" x14ac:dyDescent="0.2">
      <c r="C421" s="42"/>
      <c r="D421" s="43"/>
      <c r="E421" s="42"/>
      <c r="F421" s="52"/>
      <c r="G421" s="41"/>
      <c r="H421" s="41"/>
    </row>
    <row r="422" spans="1:8" x14ac:dyDescent="0.2">
      <c r="B422" s="36" t="s">
        <v>390</v>
      </c>
      <c r="C422" s="45" t="s">
        <v>165</v>
      </c>
      <c r="D422" s="46" t="s">
        <v>166</v>
      </c>
      <c r="E422" s="155" t="s">
        <v>343</v>
      </c>
      <c r="F422" s="50">
        <v>1</v>
      </c>
      <c r="G422" s="51">
        <v>14466.65</v>
      </c>
      <c r="H422" s="51">
        <v>14466.65</v>
      </c>
    </row>
    <row r="423" spans="1:8" x14ac:dyDescent="0.2">
      <c r="C423" s="42"/>
      <c r="D423" s="43"/>
      <c r="E423" s="42"/>
      <c r="F423" s="42"/>
      <c r="G423" s="44"/>
      <c r="H423" s="44"/>
    </row>
    <row r="424" spans="1:8" x14ac:dyDescent="0.2">
      <c r="C424" s="42"/>
      <c r="D424" s="43"/>
      <c r="E424" s="42"/>
      <c r="F424" s="42"/>
      <c r="G424" s="44"/>
      <c r="H424" s="44"/>
    </row>
    <row r="425" spans="1:8" x14ac:dyDescent="0.2">
      <c r="B425" s="36" t="s">
        <v>390</v>
      </c>
      <c r="C425" s="45" t="s">
        <v>167</v>
      </c>
      <c r="D425" s="46" t="s">
        <v>168</v>
      </c>
      <c r="E425" s="47"/>
      <c r="F425" s="47"/>
      <c r="G425" s="48"/>
      <c r="H425" s="48"/>
    </row>
    <row r="426" spans="1:8" x14ac:dyDescent="0.2">
      <c r="B426" s="37" t="s">
        <v>375</v>
      </c>
      <c r="C426" s="17" t="s">
        <v>376</v>
      </c>
      <c r="D426" s="18" t="s">
        <v>377</v>
      </c>
      <c r="E426" s="17" t="s">
        <v>378</v>
      </c>
      <c r="F426" s="17" t="s">
        <v>379</v>
      </c>
      <c r="G426" s="30" t="s">
        <v>380</v>
      </c>
      <c r="H426" s="30" t="s">
        <v>381</v>
      </c>
    </row>
    <row r="427" spans="1:8" s="12" customFormat="1" x14ac:dyDescent="0.2">
      <c r="A427" s="26"/>
      <c r="B427" s="39"/>
      <c r="C427" s="22"/>
      <c r="D427" s="23" t="s">
        <v>168</v>
      </c>
      <c r="E427" s="22" t="s">
        <v>385</v>
      </c>
      <c r="F427" s="24"/>
      <c r="G427" s="31"/>
      <c r="H427" s="23">
        <v>0.63</v>
      </c>
    </row>
    <row r="428" spans="1:8" s="12" customFormat="1" ht="13.5" x14ac:dyDescent="0.2">
      <c r="A428" s="26"/>
      <c r="B428" s="38" t="s">
        <v>26</v>
      </c>
      <c r="C428" s="20" t="s">
        <v>188</v>
      </c>
      <c r="D428" s="19" t="s">
        <v>189</v>
      </c>
      <c r="E428" s="20" t="s">
        <v>209</v>
      </c>
      <c r="F428" s="34">
        <v>1.7699999999999999E-4</v>
      </c>
      <c r="G428" s="49">
        <f>(19640/220)*2*20</f>
        <v>3570.9090909090905</v>
      </c>
      <c r="H428" s="28">
        <f>F428*G428</f>
        <v>0.632050909090909</v>
      </c>
    </row>
    <row r="429" spans="1:8" x14ac:dyDescent="0.2">
      <c r="C429" s="42"/>
      <c r="D429" s="43"/>
      <c r="E429" s="42"/>
      <c r="F429" s="42"/>
      <c r="G429" s="44"/>
      <c r="H429" s="44"/>
    </row>
    <row r="430" spans="1:8" x14ac:dyDescent="0.2">
      <c r="B430" s="36" t="s">
        <v>390</v>
      </c>
      <c r="C430" s="45" t="s">
        <v>169</v>
      </c>
      <c r="D430" s="46" t="s">
        <v>170</v>
      </c>
      <c r="E430" s="47"/>
      <c r="F430" s="47"/>
      <c r="G430" s="48"/>
      <c r="H430" s="48"/>
    </row>
    <row r="431" spans="1:8" x14ac:dyDescent="0.2">
      <c r="B431" s="37" t="s">
        <v>375</v>
      </c>
      <c r="C431" s="17" t="s">
        <v>376</v>
      </c>
      <c r="D431" s="18" t="s">
        <v>377</v>
      </c>
      <c r="E431" s="17" t="s">
        <v>378</v>
      </c>
      <c r="F431" s="17" t="s">
        <v>379</v>
      </c>
      <c r="G431" s="30" t="s">
        <v>380</v>
      </c>
      <c r="H431" s="30" t="s">
        <v>381</v>
      </c>
    </row>
    <row r="432" spans="1:8" s="12" customFormat="1" ht="13.5" x14ac:dyDescent="0.2">
      <c r="A432" s="26"/>
      <c r="B432" s="38" t="s">
        <v>26</v>
      </c>
      <c r="C432" s="20" t="s">
        <v>222</v>
      </c>
      <c r="D432" s="19" t="s">
        <v>223</v>
      </c>
      <c r="E432" s="20" t="s">
        <v>209</v>
      </c>
      <c r="F432" s="21">
        <v>20.652000000000001</v>
      </c>
      <c r="G432" s="28">
        <v>11.66</v>
      </c>
      <c r="H432" s="28">
        <f>F432*G432</f>
        <v>240.80232000000001</v>
      </c>
    </row>
    <row r="433" spans="1:8" x14ac:dyDescent="0.2">
      <c r="C433" s="42"/>
      <c r="D433" s="43"/>
      <c r="E433" s="42"/>
      <c r="F433" s="42"/>
      <c r="G433" s="44"/>
      <c r="H433" s="44"/>
    </row>
    <row r="434" spans="1:8" x14ac:dyDescent="0.2">
      <c r="B434" s="36" t="s">
        <v>390</v>
      </c>
      <c r="C434" s="45" t="s">
        <v>171</v>
      </c>
      <c r="D434" s="46" t="s">
        <v>172</v>
      </c>
      <c r="E434" s="47"/>
      <c r="F434" s="47"/>
      <c r="G434" s="48"/>
      <c r="H434" s="48"/>
    </row>
    <row r="435" spans="1:8" x14ac:dyDescent="0.2">
      <c r="B435" s="37" t="s">
        <v>375</v>
      </c>
      <c r="C435" s="17" t="s">
        <v>376</v>
      </c>
      <c r="D435" s="18" t="s">
        <v>377</v>
      </c>
      <c r="E435" s="17" t="s">
        <v>378</v>
      </c>
      <c r="F435" s="17" t="s">
        <v>379</v>
      </c>
      <c r="G435" s="30" t="s">
        <v>380</v>
      </c>
      <c r="H435" s="30" t="s">
        <v>381</v>
      </c>
    </row>
    <row r="436" spans="1:8" s="12" customFormat="1" x14ac:dyDescent="0.2">
      <c r="A436" s="26"/>
      <c r="B436" s="39" t="s">
        <v>176</v>
      </c>
      <c r="C436" s="22">
        <v>9537</v>
      </c>
      <c r="D436" s="23" t="s">
        <v>333</v>
      </c>
      <c r="E436" s="22" t="s">
        <v>199</v>
      </c>
      <c r="F436" s="24"/>
      <c r="G436" s="31" t="s">
        <v>178</v>
      </c>
      <c r="H436" s="23">
        <v>1.88</v>
      </c>
    </row>
    <row r="437" spans="1:8" s="12" customFormat="1" ht="13.5" x14ac:dyDescent="0.2">
      <c r="A437" s="26"/>
      <c r="B437" s="38" t="s">
        <v>179</v>
      </c>
      <c r="C437" s="20">
        <v>3</v>
      </c>
      <c r="D437" s="19" t="s">
        <v>334</v>
      </c>
      <c r="E437" s="20" t="s">
        <v>207</v>
      </c>
      <c r="F437" s="21">
        <v>0.05</v>
      </c>
      <c r="G437" s="28">
        <v>3.44</v>
      </c>
      <c r="H437" s="28">
        <v>0.17</v>
      </c>
    </row>
    <row r="438" spans="1:8" s="12" customFormat="1" ht="13.5" x14ac:dyDescent="0.2">
      <c r="A438" s="26"/>
      <c r="B438" s="38" t="s">
        <v>185</v>
      </c>
      <c r="C438" s="20">
        <v>88316</v>
      </c>
      <c r="D438" s="19" t="s">
        <v>211</v>
      </c>
      <c r="E438" s="20" t="s">
        <v>209</v>
      </c>
      <c r="F438" s="21">
        <v>0.14000000000000001</v>
      </c>
      <c r="G438" s="28">
        <v>12.2</v>
      </c>
      <c r="H438" s="28">
        <v>1.71</v>
      </c>
    </row>
  </sheetData>
  <autoFilter ref="C6:H438"/>
  <mergeCells count="1">
    <mergeCell ref="C2:F2"/>
  </mergeCells>
  <conditionalFormatting sqref="F365 B365:C365">
    <cfRule type="expression" dxfId="3" priority="9" stopIfTrue="1">
      <formula>AND($B365&lt;&gt;"COMPOSICAO",$B365&lt;&gt;"INSUMO",$B365&lt;&gt;"")</formula>
    </cfRule>
    <cfRule type="expression" dxfId="2" priority="10" stopIfTrue="1">
      <formula>AND(OR($B365="COMPOSICAO",$B365="INSUMO",$B365&lt;&gt;""),$B365&lt;&gt;"")</formula>
    </cfRule>
  </conditionalFormatting>
  <conditionalFormatting sqref="F370 B370:C370">
    <cfRule type="expression" dxfId="1" priority="3" stopIfTrue="1">
      <formula>AND($B370&lt;&gt;"COMPOSICAO",$B370&lt;&gt;"INSUMO",$B370&lt;&gt;"")</formula>
    </cfRule>
    <cfRule type="expression" dxfId="0" priority="4" stopIfTrue="1">
      <formula>AND(OR($B370="COMPOSICAO",$B370="INSUMO",$B370&lt;&gt;""),$B370&lt;&gt;"")</formula>
    </cfRule>
  </conditionalFormatting>
  <printOptions horizontalCentered="1"/>
  <pageMargins left="0.25" right="0.25" top="0.75" bottom="0.75" header="0.3" footer="0.3"/>
  <pageSetup paperSize="9" scale="7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80"/>
  <sheetViews>
    <sheetView showGridLines="0" zoomScale="85" zoomScaleNormal="85" workbookViewId="0">
      <pane ySplit="8" topLeftCell="A63" activePane="bottomLeft" state="frozen"/>
      <selection pane="bottomLeft" activeCell="F66" sqref="F66"/>
    </sheetView>
  </sheetViews>
  <sheetFormatPr defaultRowHeight="12.75" x14ac:dyDescent="0.2"/>
  <cols>
    <col min="1" max="1" width="2" style="55" customWidth="1"/>
    <col min="2" max="2" width="13.5" style="55" customWidth="1"/>
    <col min="3" max="3" width="17.1640625" style="55" customWidth="1"/>
    <col min="4" max="4" width="19.83203125" style="55" customWidth="1"/>
    <col min="5" max="5" width="20.1640625" style="55" hidden="1" customWidth="1"/>
    <col min="6" max="6" width="73" style="57" customWidth="1"/>
    <col min="7" max="7" width="7.83203125" style="55" customWidth="1"/>
    <col min="8" max="8" width="11.83203125" style="55" customWidth="1"/>
    <col min="9" max="9" width="10.83203125" style="55" customWidth="1"/>
    <col min="10" max="10" width="14" style="55" customWidth="1"/>
    <col min="11" max="11" width="2" style="55" customWidth="1"/>
    <col min="12" max="12" width="10.83203125" style="55" hidden="1" customWidth="1"/>
    <col min="13" max="13" width="14" style="55" hidden="1" customWidth="1"/>
    <col min="14" max="14" width="2" style="55" hidden="1" customWidth="1"/>
    <col min="15" max="15" width="10.83203125" style="55" hidden="1" customWidth="1"/>
    <col min="16" max="16" width="14" style="55" hidden="1" customWidth="1"/>
    <col min="17" max="17" width="2" style="55" hidden="1" customWidth="1"/>
    <col min="18" max="18" width="10.83203125" style="55" customWidth="1"/>
    <col min="19" max="19" width="14" style="55" customWidth="1"/>
    <col min="20" max="20" width="2" style="55" customWidth="1"/>
    <col min="21" max="21" width="10.83203125" style="55" customWidth="1"/>
    <col min="22" max="22" width="14" style="55" customWidth="1"/>
    <col min="23" max="23" width="2" style="55" customWidth="1"/>
    <col min="24" max="24" width="10.83203125" style="55" customWidth="1"/>
    <col min="25" max="25" width="12.83203125" style="55" customWidth="1"/>
    <col min="26" max="16384" width="9.33203125" style="55"/>
  </cols>
  <sheetData>
    <row r="1" spans="2:25" x14ac:dyDescent="0.2">
      <c r="E1" s="56"/>
      <c r="L1" s="56"/>
      <c r="M1" s="56"/>
      <c r="N1" s="56"/>
      <c r="O1" s="56"/>
      <c r="P1" s="56"/>
    </row>
    <row r="2" spans="2:25" ht="19.5" customHeight="1" x14ac:dyDescent="0.2">
      <c r="I2" s="165" t="s">
        <v>392</v>
      </c>
      <c r="J2" s="166"/>
    </row>
    <row r="3" spans="2:25" ht="19.5" customHeight="1" x14ac:dyDescent="0.2">
      <c r="I3" s="156"/>
      <c r="J3" s="157"/>
    </row>
    <row r="4" spans="2:25" ht="27.75" customHeight="1" x14ac:dyDescent="0.2">
      <c r="B4" s="58"/>
      <c r="C4" s="59"/>
      <c r="D4" s="59"/>
      <c r="E4" s="59"/>
      <c r="F4" s="60"/>
      <c r="G4" s="61"/>
      <c r="H4" s="167" t="s">
        <v>393</v>
      </c>
      <c r="I4" s="168"/>
      <c r="J4" s="169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3"/>
    </row>
    <row r="5" spans="2:25" ht="38.25" customHeight="1" x14ac:dyDescent="0.2">
      <c r="B5" s="64"/>
      <c r="C5" s="65"/>
      <c r="D5" s="65"/>
      <c r="E5" s="65"/>
      <c r="F5" s="66"/>
      <c r="G5" s="67"/>
      <c r="H5" s="68" t="s">
        <v>394</v>
      </c>
      <c r="I5" s="69">
        <v>1.25</v>
      </c>
      <c r="J5" s="70"/>
      <c r="L5" s="170" t="s">
        <v>395</v>
      </c>
      <c r="M5" s="171"/>
      <c r="O5" s="170" t="s">
        <v>396</v>
      </c>
      <c r="P5" s="171"/>
      <c r="R5" s="160" t="s">
        <v>397</v>
      </c>
      <c r="S5" s="172"/>
      <c r="T5" s="71"/>
      <c r="U5" s="160" t="s">
        <v>398</v>
      </c>
      <c r="V5" s="172"/>
      <c r="X5" s="160" t="s">
        <v>399</v>
      </c>
      <c r="Y5" s="161"/>
    </row>
    <row r="6" spans="2:25" ht="13.5" x14ac:dyDescent="0.2">
      <c r="B6" s="72" t="s">
        <v>400</v>
      </c>
      <c r="C6" s="73" t="s">
        <v>401</v>
      </c>
      <c r="D6" s="74"/>
      <c r="E6" s="74"/>
      <c r="F6" s="75"/>
      <c r="G6" s="74"/>
      <c r="H6" s="76"/>
      <c r="I6" s="73"/>
      <c r="J6" s="76"/>
      <c r="L6" s="162" t="s">
        <v>402</v>
      </c>
      <c r="M6" s="163"/>
      <c r="O6" s="162" t="s">
        <v>403</v>
      </c>
      <c r="P6" s="163"/>
      <c r="R6" s="162"/>
      <c r="S6" s="163"/>
      <c r="U6" s="162"/>
      <c r="V6" s="163"/>
      <c r="X6" s="162"/>
      <c r="Y6" s="164"/>
    </row>
    <row r="7" spans="2:25" ht="13.5" x14ac:dyDescent="0.2">
      <c r="B7" s="72" t="s">
        <v>404</v>
      </c>
      <c r="C7" s="73" t="s">
        <v>405</v>
      </c>
      <c r="D7" s="74"/>
      <c r="E7" s="74"/>
      <c r="F7" s="75"/>
      <c r="G7" s="74"/>
      <c r="H7" s="74"/>
      <c r="I7" s="74"/>
      <c r="J7" s="76"/>
      <c r="Y7" s="77"/>
    </row>
    <row r="8" spans="2:25" s="81" customFormat="1" ht="51" customHeight="1" x14ac:dyDescent="0.2">
      <c r="B8" s="78" t="s">
        <v>406</v>
      </c>
      <c r="C8" s="79" t="s">
        <v>407</v>
      </c>
      <c r="D8" s="79" t="s">
        <v>408</v>
      </c>
      <c r="E8" s="79" t="s">
        <v>409</v>
      </c>
      <c r="F8" s="80" t="s">
        <v>174</v>
      </c>
      <c r="G8" s="4" t="s">
        <v>410</v>
      </c>
      <c r="H8" s="4" t="s">
        <v>411</v>
      </c>
      <c r="I8" s="153" t="s">
        <v>653</v>
      </c>
      <c r="J8" s="79" t="s">
        <v>654</v>
      </c>
      <c r="L8" s="153" t="s">
        <v>653</v>
      </c>
      <c r="M8" s="79" t="s">
        <v>654</v>
      </c>
      <c r="O8" s="153" t="s">
        <v>655</v>
      </c>
      <c r="P8" s="79" t="s">
        <v>656</v>
      </c>
      <c r="R8" s="153" t="s">
        <v>655</v>
      </c>
      <c r="S8" s="79" t="s">
        <v>656</v>
      </c>
      <c r="U8" s="153" t="s">
        <v>655</v>
      </c>
      <c r="V8" s="79" t="s">
        <v>656</v>
      </c>
      <c r="X8" s="153" t="s">
        <v>655</v>
      </c>
      <c r="Y8" s="82" t="s">
        <v>656</v>
      </c>
    </row>
    <row r="9" spans="2:25" x14ac:dyDescent="0.2">
      <c r="B9" s="83">
        <v>37104</v>
      </c>
      <c r="C9" s="84"/>
      <c r="D9" s="84"/>
      <c r="E9" s="84"/>
      <c r="F9" s="85" t="s">
        <v>412</v>
      </c>
      <c r="G9" s="84"/>
      <c r="H9" s="84"/>
      <c r="I9" s="84"/>
      <c r="J9" s="84"/>
      <c r="L9" s="84"/>
      <c r="M9" s="84"/>
      <c r="O9" s="84"/>
      <c r="P9" s="84"/>
      <c r="R9" s="84"/>
      <c r="S9" s="84"/>
      <c r="U9" s="84"/>
      <c r="V9" s="84"/>
      <c r="X9" s="84"/>
      <c r="Y9" s="86"/>
    </row>
    <row r="10" spans="2:25" x14ac:dyDescent="0.2">
      <c r="B10" s="72" t="s">
        <v>413</v>
      </c>
      <c r="C10" s="84"/>
      <c r="D10" s="84"/>
      <c r="E10" s="84"/>
      <c r="F10" s="85" t="s">
        <v>414</v>
      </c>
      <c r="G10" s="84"/>
      <c r="H10" s="84"/>
      <c r="I10" s="84"/>
      <c r="J10" s="84"/>
      <c r="L10" s="84"/>
      <c r="M10" s="84"/>
      <c r="O10" s="84"/>
      <c r="P10" s="84"/>
      <c r="R10" s="84"/>
      <c r="S10" s="84"/>
      <c r="U10" s="84"/>
      <c r="V10" s="84"/>
      <c r="X10" s="84"/>
      <c r="Y10" s="86"/>
    </row>
    <row r="11" spans="2:25" ht="27" x14ac:dyDescent="0.2">
      <c r="B11" s="87" t="s">
        <v>415</v>
      </c>
      <c r="C11" s="88" t="s">
        <v>416</v>
      </c>
      <c r="D11" s="88" t="s">
        <v>417</v>
      </c>
      <c r="E11" s="88" t="s">
        <v>418</v>
      </c>
      <c r="F11" s="89" t="s">
        <v>419</v>
      </c>
      <c r="G11" s="88" t="s">
        <v>420</v>
      </c>
      <c r="H11" s="90">
        <v>57</v>
      </c>
      <c r="I11" s="91">
        <f>X11*$I$5</f>
        <v>7.3259999999999987</v>
      </c>
      <c r="J11" s="91">
        <f>H11*I11</f>
        <v>417.58199999999994</v>
      </c>
      <c r="L11" s="91">
        <v>8.14</v>
      </c>
      <c r="M11" s="91">
        <v>463.84</v>
      </c>
      <c r="O11" s="91">
        <f>L11/$I$5</f>
        <v>6.5120000000000005</v>
      </c>
      <c r="P11" s="91">
        <f>H11*O11</f>
        <v>371.18400000000003</v>
      </c>
      <c r="R11" s="91">
        <f>(O11-(10%*O11))*0.7</f>
        <v>4.1025599999999995</v>
      </c>
      <c r="S11" s="91">
        <f>H11*R11</f>
        <v>233.84591999999998</v>
      </c>
      <c r="U11" s="91">
        <f>(O11-(10%*O11))*0.3</f>
        <v>1.75824</v>
      </c>
      <c r="V11" s="91">
        <f>H11*U11</f>
        <v>100.21968</v>
      </c>
      <c r="X11" s="91">
        <f>R11+U11</f>
        <v>5.8607999999999993</v>
      </c>
      <c r="Y11" s="92">
        <f>H11*X11</f>
        <v>334.06559999999996</v>
      </c>
    </row>
    <row r="12" spans="2:25" ht="27" x14ac:dyDescent="0.2">
      <c r="B12" s="87" t="s">
        <v>421</v>
      </c>
      <c r="C12" s="88" t="s">
        <v>416</v>
      </c>
      <c r="D12" s="88" t="s">
        <v>422</v>
      </c>
      <c r="E12" s="88" t="s">
        <v>418</v>
      </c>
      <c r="F12" s="89" t="s">
        <v>423</v>
      </c>
      <c r="G12" s="88" t="s">
        <v>420</v>
      </c>
      <c r="H12" s="90">
        <v>53</v>
      </c>
      <c r="I12" s="91">
        <f>X12*$I$5</f>
        <v>14.471999999999996</v>
      </c>
      <c r="J12" s="91">
        <f t="shared" ref="J12:J15" si="0">H12*I12</f>
        <v>767.01599999999974</v>
      </c>
      <c r="L12" s="91">
        <v>16.079999999999998</v>
      </c>
      <c r="M12" s="91">
        <v>851.98</v>
      </c>
      <c r="O12" s="91">
        <f>L12/$I$5</f>
        <v>12.863999999999999</v>
      </c>
      <c r="P12" s="91">
        <v>851.98</v>
      </c>
      <c r="R12" s="91">
        <f t="shared" ref="R12:R15" si="1">(O12-(10%*O12))*0.7</f>
        <v>8.1043199999999977</v>
      </c>
      <c r="S12" s="91">
        <f t="shared" ref="S12:S15" si="2">H12*R12</f>
        <v>429.52895999999987</v>
      </c>
      <c r="U12" s="91">
        <f t="shared" ref="U12:U15" si="3">(O12-(10%*O12))*0.3</f>
        <v>3.4732799999999995</v>
      </c>
      <c r="V12" s="91">
        <f t="shared" ref="V12:V15" si="4">H12*U12</f>
        <v>184.08383999999998</v>
      </c>
      <c r="X12" s="91">
        <f>R12+U12</f>
        <v>11.577599999999997</v>
      </c>
      <c r="Y12" s="92">
        <f>H12*X12</f>
        <v>613.61279999999988</v>
      </c>
    </row>
    <row r="13" spans="2:25" ht="27" x14ac:dyDescent="0.2">
      <c r="B13" s="87" t="s">
        <v>424</v>
      </c>
      <c r="C13" s="88" t="s">
        <v>416</v>
      </c>
      <c r="D13" s="88" t="s">
        <v>425</v>
      </c>
      <c r="E13" s="88" t="s">
        <v>418</v>
      </c>
      <c r="F13" s="89" t="s">
        <v>426</v>
      </c>
      <c r="G13" s="88" t="s">
        <v>420</v>
      </c>
      <c r="H13" s="90">
        <v>1</v>
      </c>
      <c r="I13" s="91">
        <f>X13*$I$5</f>
        <v>23.859000000000002</v>
      </c>
      <c r="J13" s="91">
        <f t="shared" si="0"/>
        <v>23.859000000000002</v>
      </c>
      <c r="L13" s="91">
        <v>26.51</v>
      </c>
      <c r="M13" s="91">
        <v>26.51</v>
      </c>
      <c r="O13" s="91">
        <f>L13/$I$5</f>
        <v>21.208000000000002</v>
      </c>
      <c r="P13" s="91">
        <v>26.51</v>
      </c>
      <c r="R13" s="91">
        <f t="shared" si="1"/>
        <v>13.361040000000001</v>
      </c>
      <c r="S13" s="91">
        <f t="shared" si="2"/>
        <v>13.361040000000001</v>
      </c>
      <c r="U13" s="91">
        <f t="shared" si="3"/>
        <v>5.726160000000001</v>
      </c>
      <c r="V13" s="91">
        <f t="shared" si="4"/>
        <v>5.726160000000001</v>
      </c>
      <c r="X13" s="91">
        <f>R13+U13</f>
        <v>19.087200000000003</v>
      </c>
      <c r="Y13" s="92">
        <f>H13*X13</f>
        <v>19.087200000000003</v>
      </c>
    </row>
    <row r="14" spans="2:25" ht="27" x14ac:dyDescent="0.2">
      <c r="B14" s="87" t="s">
        <v>427</v>
      </c>
      <c r="C14" s="93" t="s">
        <v>428</v>
      </c>
      <c r="D14" s="90">
        <v>12058</v>
      </c>
      <c r="E14" s="93" t="s">
        <v>429</v>
      </c>
      <c r="F14" s="89" t="s">
        <v>430</v>
      </c>
      <c r="G14" s="88" t="s">
        <v>420</v>
      </c>
      <c r="H14" s="90">
        <v>56</v>
      </c>
      <c r="I14" s="91">
        <f>X14*$I$5</f>
        <v>9.2159999999999993</v>
      </c>
      <c r="J14" s="91">
        <f t="shared" si="0"/>
        <v>516.096</v>
      </c>
      <c r="L14" s="91">
        <v>10.24</v>
      </c>
      <c r="M14" s="91">
        <v>573.29999999999995</v>
      </c>
      <c r="O14" s="91">
        <f>L14/$I$5</f>
        <v>8.1920000000000002</v>
      </c>
      <c r="P14" s="91">
        <v>573.29999999999995</v>
      </c>
      <c r="R14" s="91">
        <f t="shared" si="1"/>
        <v>5.1609599999999993</v>
      </c>
      <c r="S14" s="91">
        <f t="shared" si="2"/>
        <v>289.01375999999993</v>
      </c>
      <c r="U14" s="91">
        <f t="shared" si="3"/>
        <v>2.21184</v>
      </c>
      <c r="V14" s="91">
        <f t="shared" si="4"/>
        <v>123.86304</v>
      </c>
      <c r="X14" s="91">
        <f>R14+U14</f>
        <v>7.3727999999999998</v>
      </c>
      <c r="Y14" s="92">
        <f>H14*X14</f>
        <v>412.8768</v>
      </c>
    </row>
    <row r="15" spans="2:25" ht="27" x14ac:dyDescent="0.2">
      <c r="B15" s="87" t="s">
        <v>431</v>
      </c>
      <c r="C15" s="93" t="s">
        <v>428</v>
      </c>
      <c r="D15" s="90">
        <v>2488</v>
      </c>
      <c r="E15" s="93" t="s">
        <v>429</v>
      </c>
      <c r="F15" s="89" t="s">
        <v>432</v>
      </c>
      <c r="G15" s="88" t="s">
        <v>433</v>
      </c>
      <c r="H15" s="90">
        <v>44</v>
      </c>
      <c r="I15" s="91">
        <f>X15*$I$5</f>
        <v>1.26</v>
      </c>
      <c r="J15" s="91">
        <f t="shared" si="0"/>
        <v>55.44</v>
      </c>
      <c r="L15" s="91">
        <v>1.4</v>
      </c>
      <c r="M15" s="91">
        <v>61.6</v>
      </c>
      <c r="O15" s="91">
        <f>L15/$I$5</f>
        <v>1.1199999999999999</v>
      </c>
      <c r="P15" s="91">
        <v>61.6</v>
      </c>
      <c r="R15" s="91">
        <f t="shared" si="1"/>
        <v>0.7056</v>
      </c>
      <c r="S15" s="91">
        <f t="shared" si="2"/>
        <v>31.046399999999998</v>
      </c>
      <c r="U15" s="91">
        <f t="shared" si="3"/>
        <v>0.3024</v>
      </c>
      <c r="V15" s="91">
        <f t="shared" si="4"/>
        <v>13.3056</v>
      </c>
      <c r="X15" s="91">
        <f>R15+U15</f>
        <v>1.008</v>
      </c>
      <c r="Y15" s="92">
        <f>H15*X15</f>
        <v>44.352000000000004</v>
      </c>
    </row>
    <row r="16" spans="2:25" x14ac:dyDescent="0.2">
      <c r="B16" s="94"/>
      <c r="C16" s="84"/>
      <c r="D16" s="84"/>
      <c r="E16" s="84"/>
      <c r="F16" s="95" t="s">
        <v>434</v>
      </c>
      <c r="G16" s="84"/>
      <c r="H16" s="84"/>
      <c r="I16" s="84"/>
      <c r="J16" s="96">
        <f>SUBTOTAL(9,J11:J15)</f>
        <v>1779.9929999999997</v>
      </c>
      <c r="L16" s="84"/>
      <c r="M16" s="96">
        <v>1977.23</v>
      </c>
      <c r="O16" s="84"/>
      <c r="P16" s="96">
        <f>SUBTOTAL(9,P11:P15)</f>
        <v>1884.5739999999998</v>
      </c>
      <c r="R16" s="84"/>
      <c r="S16" s="96">
        <f>SUBTOTAL(9,S11:S15)</f>
        <v>996.79607999999973</v>
      </c>
      <c r="U16" s="84"/>
      <c r="V16" s="96">
        <f>SUBTOTAL(9,V11:V15)</f>
        <v>427.19832000000002</v>
      </c>
      <c r="X16" s="84"/>
      <c r="Y16" s="97">
        <f>SUBTOTAL(9,Y11:Y15)</f>
        <v>1423.9943999999998</v>
      </c>
    </row>
    <row r="17" spans="2:25" x14ac:dyDescent="0.2">
      <c r="B17" s="72" t="s">
        <v>435</v>
      </c>
      <c r="C17" s="84"/>
      <c r="D17" s="84"/>
      <c r="E17" s="84"/>
      <c r="F17" s="85" t="s">
        <v>436</v>
      </c>
      <c r="G17" s="84"/>
      <c r="H17" s="84"/>
      <c r="I17" s="84"/>
      <c r="J17" s="84"/>
      <c r="L17" s="84"/>
      <c r="M17" s="84"/>
      <c r="O17" s="84"/>
      <c r="P17" s="84"/>
      <c r="R17" s="84"/>
      <c r="S17" s="84"/>
      <c r="U17" s="84"/>
      <c r="V17" s="84"/>
      <c r="X17" s="84"/>
      <c r="Y17" s="86"/>
    </row>
    <row r="18" spans="2:25" ht="13.5" x14ac:dyDescent="0.2">
      <c r="B18" s="87" t="s">
        <v>437</v>
      </c>
      <c r="C18" s="88" t="s">
        <v>416</v>
      </c>
      <c r="D18" s="88" t="s">
        <v>438</v>
      </c>
      <c r="E18" s="88" t="s">
        <v>418</v>
      </c>
      <c r="F18" s="89" t="s">
        <v>439</v>
      </c>
      <c r="G18" s="88" t="s">
        <v>433</v>
      </c>
      <c r="H18" s="90">
        <v>32</v>
      </c>
      <c r="I18" s="91">
        <f t="shared" ref="I18:I41" si="5">X18*$I$5</f>
        <v>7.0739999999999998</v>
      </c>
      <c r="J18" s="91">
        <f t="shared" ref="J18:J41" si="6">H18*I18</f>
        <v>226.36799999999999</v>
      </c>
      <c r="L18" s="91">
        <v>7.86</v>
      </c>
      <c r="M18" s="91">
        <v>251.6</v>
      </c>
      <c r="O18" s="91">
        <f t="shared" ref="O18:O41" si="7">L18/$I$5</f>
        <v>6.2880000000000003</v>
      </c>
      <c r="P18" s="91">
        <v>251.6</v>
      </c>
      <c r="R18" s="91">
        <f t="shared" ref="R18:R41" si="8">(O18-(10%*O18))*0.7</f>
        <v>3.9614400000000001</v>
      </c>
      <c r="S18" s="91">
        <f t="shared" ref="S18:S41" si="9">H18*R18</f>
        <v>126.76608</v>
      </c>
      <c r="U18" s="91">
        <f t="shared" ref="U18:U41" si="10">(O18-(10%*O18))*0.3</f>
        <v>1.6977599999999999</v>
      </c>
      <c r="V18" s="91">
        <f t="shared" ref="V18:V41" si="11">H18*U18</f>
        <v>54.328319999999998</v>
      </c>
      <c r="X18" s="91">
        <f t="shared" ref="X18:X41" si="12">R18+U18</f>
        <v>5.6592000000000002</v>
      </c>
      <c r="Y18" s="92">
        <f t="shared" ref="Y18:Y41" si="13">H18*X18</f>
        <v>181.09440000000001</v>
      </c>
    </row>
    <row r="19" spans="2:25" ht="13.5" x14ac:dyDescent="0.2">
      <c r="B19" s="87" t="s">
        <v>440</v>
      </c>
      <c r="C19" s="88" t="s">
        <v>416</v>
      </c>
      <c r="D19" s="88" t="s">
        <v>441</v>
      </c>
      <c r="E19" s="88" t="s">
        <v>418</v>
      </c>
      <c r="F19" s="89" t="s">
        <v>442</v>
      </c>
      <c r="G19" s="88" t="s">
        <v>433</v>
      </c>
      <c r="H19" s="90">
        <v>19</v>
      </c>
      <c r="I19" s="91">
        <f t="shared" si="5"/>
        <v>7.8839999999999986</v>
      </c>
      <c r="J19" s="91">
        <f t="shared" si="6"/>
        <v>149.79599999999996</v>
      </c>
      <c r="L19" s="91">
        <v>8.76</v>
      </c>
      <c r="M19" s="91">
        <v>166.49</v>
      </c>
      <c r="O19" s="91">
        <f t="shared" si="7"/>
        <v>7.008</v>
      </c>
      <c r="P19" s="91">
        <v>166.49</v>
      </c>
      <c r="R19" s="91">
        <f t="shared" si="8"/>
        <v>4.4150399999999994</v>
      </c>
      <c r="S19" s="91">
        <f t="shared" si="9"/>
        <v>83.885759999999991</v>
      </c>
      <c r="U19" s="91">
        <f t="shared" si="10"/>
        <v>1.8921599999999998</v>
      </c>
      <c r="V19" s="91">
        <f t="shared" si="11"/>
        <v>35.951039999999999</v>
      </c>
      <c r="X19" s="91">
        <f t="shared" si="12"/>
        <v>6.307199999999999</v>
      </c>
      <c r="Y19" s="92">
        <f t="shared" si="13"/>
        <v>119.83679999999998</v>
      </c>
    </row>
    <row r="20" spans="2:25" ht="13.5" x14ac:dyDescent="0.2">
      <c r="B20" s="87" t="s">
        <v>443</v>
      </c>
      <c r="C20" s="88" t="s">
        <v>416</v>
      </c>
      <c r="D20" s="88" t="s">
        <v>444</v>
      </c>
      <c r="E20" s="88" t="s">
        <v>418</v>
      </c>
      <c r="F20" s="89" t="s">
        <v>445</v>
      </c>
      <c r="G20" s="88" t="s">
        <v>433</v>
      </c>
      <c r="H20" s="90">
        <v>9</v>
      </c>
      <c r="I20" s="91">
        <f t="shared" si="5"/>
        <v>14.184000000000001</v>
      </c>
      <c r="J20" s="91">
        <f t="shared" si="6"/>
        <v>127.65600000000001</v>
      </c>
      <c r="L20" s="91">
        <v>15.76</v>
      </c>
      <c r="M20" s="91">
        <v>141.86000000000001</v>
      </c>
      <c r="O20" s="91">
        <f t="shared" si="7"/>
        <v>12.608000000000001</v>
      </c>
      <c r="P20" s="91">
        <v>141.86000000000001</v>
      </c>
      <c r="R20" s="91">
        <f t="shared" si="8"/>
        <v>7.9430399999999999</v>
      </c>
      <c r="S20" s="91">
        <f t="shared" si="9"/>
        <v>71.487359999999995</v>
      </c>
      <c r="U20" s="91">
        <f t="shared" si="10"/>
        <v>3.4041600000000001</v>
      </c>
      <c r="V20" s="91">
        <f t="shared" si="11"/>
        <v>30.637440000000002</v>
      </c>
      <c r="X20" s="91">
        <f t="shared" si="12"/>
        <v>11.347200000000001</v>
      </c>
      <c r="Y20" s="92">
        <f t="shared" si="13"/>
        <v>102.12480000000001</v>
      </c>
    </row>
    <row r="21" spans="2:25" ht="13.5" x14ac:dyDescent="0.2">
      <c r="B21" s="87" t="s">
        <v>446</v>
      </c>
      <c r="C21" s="88" t="s">
        <v>416</v>
      </c>
      <c r="D21" s="88" t="s">
        <v>447</v>
      </c>
      <c r="E21" s="88" t="s">
        <v>418</v>
      </c>
      <c r="F21" s="89" t="s">
        <v>448</v>
      </c>
      <c r="G21" s="88" t="s">
        <v>433</v>
      </c>
      <c r="H21" s="90">
        <v>19</v>
      </c>
      <c r="I21" s="91">
        <f t="shared" si="5"/>
        <v>15.371999999999995</v>
      </c>
      <c r="J21" s="91">
        <f t="shared" si="6"/>
        <v>292.06799999999987</v>
      </c>
      <c r="L21" s="91">
        <v>17.079999999999998</v>
      </c>
      <c r="M21" s="91">
        <v>324.43</v>
      </c>
      <c r="O21" s="91">
        <f t="shared" si="7"/>
        <v>13.663999999999998</v>
      </c>
      <c r="P21" s="91">
        <v>324.43</v>
      </c>
      <c r="R21" s="91">
        <f t="shared" si="8"/>
        <v>8.6083199999999973</v>
      </c>
      <c r="S21" s="91">
        <f t="shared" si="9"/>
        <v>163.55807999999996</v>
      </c>
      <c r="U21" s="91">
        <f t="shared" si="10"/>
        <v>3.6892799999999992</v>
      </c>
      <c r="V21" s="91">
        <f t="shared" si="11"/>
        <v>70.096319999999992</v>
      </c>
      <c r="X21" s="91">
        <f t="shared" si="12"/>
        <v>12.297599999999996</v>
      </c>
      <c r="Y21" s="92">
        <f t="shared" si="13"/>
        <v>233.65439999999992</v>
      </c>
    </row>
    <row r="22" spans="2:25" ht="27" x14ac:dyDescent="0.2">
      <c r="B22" s="87" t="s">
        <v>449</v>
      </c>
      <c r="C22" s="88" t="s">
        <v>450</v>
      </c>
      <c r="D22" s="88" t="s">
        <v>451</v>
      </c>
      <c r="E22" s="88" t="s">
        <v>452</v>
      </c>
      <c r="F22" s="89" t="s">
        <v>453</v>
      </c>
      <c r="G22" s="88" t="s">
        <v>433</v>
      </c>
      <c r="H22" s="90">
        <v>29</v>
      </c>
      <c r="I22" s="91">
        <f t="shared" si="5"/>
        <v>6.399</v>
      </c>
      <c r="J22" s="91">
        <f t="shared" si="6"/>
        <v>185.571</v>
      </c>
      <c r="L22" s="91">
        <v>7.11</v>
      </c>
      <c r="M22" s="91">
        <v>206.26</v>
      </c>
      <c r="O22" s="91">
        <f t="shared" si="7"/>
        <v>5.6880000000000006</v>
      </c>
      <c r="P22" s="91">
        <v>206.26</v>
      </c>
      <c r="R22" s="91">
        <f t="shared" si="8"/>
        <v>3.58344</v>
      </c>
      <c r="S22" s="91">
        <f t="shared" si="9"/>
        <v>103.91976</v>
      </c>
      <c r="U22" s="91">
        <f t="shared" si="10"/>
        <v>1.53576</v>
      </c>
      <c r="V22" s="91">
        <f t="shared" si="11"/>
        <v>44.537039999999998</v>
      </c>
      <c r="X22" s="91">
        <f t="shared" si="12"/>
        <v>5.1192000000000002</v>
      </c>
      <c r="Y22" s="92">
        <f t="shared" si="13"/>
        <v>148.45680000000002</v>
      </c>
    </row>
    <row r="23" spans="2:25" ht="27" x14ac:dyDescent="0.2">
      <c r="B23" s="87" t="s">
        <v>454</v>
      </c>
      <c r="C23" s="88" t="s">
        <v>450</v>
      </c>
      <c r="D23" s="88" t="s">
        <v>451</v>
      </c>
      <c r="E23" s="88" t="s">
        <v>452</v>
      </c>
      <c r="F23" s="89" t="s">
        <v>455</v>
      </c>
      <c r="G23" s="88" t="s">
        <v>433</v>
      </c>
      <c r="H23" s="90">
        <v>28</v>
      </c>
      <c r="I23" s="91">
        <f t="shared" si="5"/>
        <v>6.399</v>
      </c>
      <c r="J23" s="91">
        <f t="shared" si="6"/>
        <v>179.172</v>
      </c>
      <c r="L23" s="91">
        <v>7.11</v>
      </c>
      <c r="M23" s="91">
        <v>199.15</v>
      </c>
      <c r="O23" s="91">
        <f t="shared" si="7"/>
        <v>5.6880000000000006</v>
      </c>
      <c r="P23" s="91">
        <v>199.15</v>
      </c>
      <c r="R23" s="91">
        <f t="shared" si="8"/>
        <v>3.58344</v>
      </c>
      <c r="S23" s="91">
        <f t="shared" si="9"/>
        <v>100.33632</v>
      </c>
      <c r="U23" s="91">
        <f t="shared" si="10"/>
        <v>1.53576</v>
      </c>
      <c r="V23" s="91">
        <f t="shared" si="11"/>
        <v>43.001280000000001</v>
      </c>
      <c r="X23" s="91">
        <f t="shared" si="12"/>
        <v>5.1192000000000002</v>
      </c>
      <c r="Y23" s="92">
        <f t="shared" si="13"/>
        <v>143.33760000000001</v>
      </c>
    </row>
    <row r="24" spans="2:25" ht="27" x14ac:dyDescent="0.2">
      <c r="B24" s="87" t="s">
        <v>456</v>
      </c>
      <c r="C24" s="88" t="s">
        <v>450</v>
      </c>
      <c r="D24" s="88" t="s">
        <v>457</v>
      </c>
      <c r="E24" s="88" t="s">
        <v>452</v>
      </c>
      <c r="F24" s="89" t="s">
        <v>458</v>
      </c>
      <c r="G24" s="88" t="s">
        <v>433</v>
      </c>
      <c r="H24" s="90">
        <v>38</v>
      </c>
      <c r="I24" s="91">
        <f t="shared" si="5"/>
        <v>11.124000000000001</v>
      </c>
      <c r="J24" s="91">
        <f t="shared" si="6"/>
        <v>422.71200000000005</v>
      </c>
      <c r="L24" s="91">
        <v>12.36</v>
      </c>
      <c r="M24" s="91">
        <v>469.78</v>
      </c>
      <c r="O24" s="91">
        <f t="shared" si="7"/>
        <v>9.8879999999999999</v>
      </c>
      <c r="P24" s="91">
        <v>469.78</v>
      </c>
      <c r="R24" s="91">
        <f t="shared" si="8"/>
        <v>6.2294400000000003</v>
      </c>
      <c r="S24" s="91">
        <f t="shared" si="9"/>
        <v>236.71872000000002</v>
      </c>
      <c r="U24" s="91">
        <f t="shared" si="10"/>
        <v>2.6697600000000001</v>
      </c>
      <c r="V24" s="91">
        <f t="shared" si="11"/>
        <v>101.45088000000001</v>
      </c>
      <c r="X24" s="91">
        <f t="shared" si="12"/>
        <v>8.8992000000000004</v>
      </c>
      <c r="Y24" s="92">
        <f t="shared" si="13"/>
        <v>338.1696</v>
      </c>
    </row>
    <row r="25" spans="2:25" ht="27" x14ac:dyDescent="0.2">
      <c r="B25" s="87" t="s">
        <v>459</v>
      </c>
      <c r="C25" s="88" t="s">
        <v>450</v>
      </c>
      <c r="D25" s="88" t="s">
        <v>457</v>
      </c>
      <c r="E25" s="88" t="s">
        <v>452</v>
      </c>
      <c r="F25" s="89" t="s">
        <v>460</v>
      </c>
      <c r="G25" s="88" t="s">
        <v>433</v>
      </c>
      <c r="H25" s="90">
        <v>1</v>
      </c>
      <c r="I25" s="91">
        <f t="shared" si="5"/>
        <v>11.124000000000001</v>
      </c>
      <c r="J25" s="91">
        <f t="shared" si="6"/>
        <v>11.124000000000001</v>
      </c>
      <c r="L25" s="91">
        <v>12.36</v>
      </c>
      <c r="M25" s="91">
        <v>12.36</v>
      </c>
      <c r="O25" s="91">
        <f t="shared" si="7"/>
        <v>9.8879999999999999</v>
      </c>
      <c r="P25" s="91">
        <v>12.36</v>
      </c>
      <c r="R25" s="91">
        <f t="shared" si="8"/>
        <v>6.2294400000000003</v>
      </c>
      <c r="S25" s="91">
        <f t="shared" si="9"/>
        <v>6.2294400000000003</v>
      </c>
      <c r="U25" s="91">
        <f t="shared" si="10"/>
        <v>2.6697600000000001</v>
      </c>
      <c r="V25" s="91">
        <f t="shared" si="11"/>
        <v>2.6697600000000001</v>
      </c>
      <c r="X25" s="91">
        <f t="shared" si="12"/>
        <v>8.8992000000000004</v>
      </c>
      <c r="Y25" s="92">
        <f t="shared" si="13"/>
        <v>8.8992000000000004</v>
      </c>
    </row>
    <row r="26" spans="2:25" ht="13.5" x14ac:dyDescent="0.2">
      <c r="B26" s="87" t="s">
        <v>461</v>
      </c>
      <c r="C26" s="88" t="s">
        <v>450</v>
      </c>
      <c r="D26" s="88" t="s">
        <v>451</v>
      </c>
      <c r="E26" s="88" t="s">
        <v>452</v>
      </c>
      <c r="F26" s="89" t="s">
        <v>462</v>
      </c>
      <c r="G26" s="88" t="s">
        <v>433</v>
      </c>
      <c r="H26" s="90">
        <v>4</v>
      </c>
      <c r="I26" s="91">
        <f t="shared" si="5"/>
        <v>6.399</v>
      </c>
      <c r="J26" s="91">
        <f t="shared" si="6"/>
        <v>25.596</v>
      </c>
      <c r="L26" s="91">
        <v>7.11</v>
      </c>
      <c r="M26" s="91">
        <v>28.45</v>
      </c>
      <c r="O26" s="91">
        <f t="shared" si="7"/>
        <v>5.6880000000000006</v>
      </c>
      <c r="P26" s="91">
        <v>28.45</v>
      </c>
      <c r="R26" s="91">
        <f t="shared" si="8"/>
        <v>3.58344</v>
      </c>
      <c r="S26" s="91">
        <f t="shared" si="9"/>
        <v>14.33376</v>
      </c>
      <c r="U26" s="91">
        <f t="shared" si="10"/>
        <v>1.53576</v>
      </c>
      <c r="V26" s="91">
        <f t="shared" si="11"/>
        <v>6.1430400000000001</v>
      </c>
      <c r="X26" s="91">
        <f t="shared" si="12"/>
        <v>5.1192000000000002</v>
      </c>
      <c r="Y26" s="92">
        <f t="shared" si="13"/>
        <v>20.476800000000001</v>
      </c>
    </row>
    <row r="27" spans="2:25" ht="13.5" x14ac:dyDescent="0.2">
      <c r="B27" s="87" t="s">
        <v>463</v>
      </c>
      <c r="C27" s="88" t="s">
        <v>450</v>
      </c>
      <c r="D27" s="88" t="s">
        <v>457</v>
      </c>
      <c r="E27" s="88" t="s">
        <v>452</v>
      </c>
      <c r="F27" s="89" t="s">
        <v>464</v>
      </c>
      <c r="G27" s="88" t="s">
        <v>433</v>
      </c>
      <c r="H27" s="90">
        <v>1</v>
      </c>
      <c r="I27" s="91">
        <f t="shared" si="5"/>
        <v>11.124000000000001</v>
      </c>
      <c r="J27" s="91">
        <f t="shared" si="6"/>
        <v>11.124000000000001</v>
      </c>
      <c r="L27" s="91">
        <v>12.36</v>
      </c>
      <c r="M27" s="91">
        <v>12.36</v>
      </c>
      <c r="O27" s="91">
        <f t="shared" si="7"/>
        <v>9.8879999999999999</v>
      </c>
      <c r="P27" s="91">
        <v>12.36</v>
      </c>
      <c r="R27" s="91">
        <f t="shared" si="8"/>
        <v>6.2294400000000003</v>
      </c>
      <c r="S27" s="91">
        <f t="shared" si="9"/>
        <v>6.2294400000000003</v>
      </c>
      <c r="U27" s="91">
        <f t="shared" si="10"/>
        <v>2.6697600000000001</v>
      </c>
      <c r="V27" s="91">
        <f t="shared" si="11"/>
        <v>2.6697600000000001</v>
      </c>
      <c r="X27" s="91">
        <f t="shared" si="12"/>
        <v>8.8992000000000004</v>
      </c>
      <c r="Y27" s="92">
        <f t="shared" si="13"/>
        <v>8.8992000000000004</v>
      </c>
    </row>
    <row r="28" spans="2:25" ht="27" x14ac:dyDescent="0.2">
      <c r="B28" s="87" t="s">
        <v>465</v>
      </c>
      <c r="C28" s="88" t="s">
        <v>450</v>
      </c>
      <c r="D28" s="88" t="s">
        <v>466</v>
      </c>
      <c r="E28" s="88" t="s">
        <v>452</v>
      </c>
      <c r="F28" s="89" t="s">
        <v>467</v>
      </c>
      <c r="G28" s="88" t="s">
        <v>433</v>
      </c>
      <c r="H28" s="90">
        <v>31</v>
      </c>
      <c r="I28" s="91">
        <f t="shared" si="5"/>
        <v>22.149000000000001</v>
      </c>
      <c r="J28" s="91">
        <f t="shared" si="6"/>
        <v>686.61900000000003</v>
      </c>
      <c r="L28" s="91">
        <v>24.61</v>
      </c>
      <c r="M28" s="91">
        <v>762.99</v>
      </c>
      <c r="O28" s="91">
        <f t="shared" si="7"/>
        <v>19.687999999999999</v>
      </c>
      <c r="P28" s="91">
        <v>762.99</v>
      </c>
      <c r="R28" s="91">
        <f t="shared" si="8"/>
        <v>12.40344</v>
      </c>
      <c r="S28" s="91">
        <f t="shared" si="9"/>
        <v>384.50664</v>
      </c>
      <c r="U28" s="91">
        <f t="shared" si="10"/>
        <v>5.31576</v>
      </c>
      <c r="V28" s="91">
        <f t="shared" si="11"/>
        <v>164.78855999999999</v>
      </c>
      <c r="X28" s="91">
        <f t="shared" si="12"/>
        <v>17.719200000000001</v>
      </c>
      <c r="Y28" s="92">
        <f t="shared" si="13"/>
        <v>549.29520000000002</v>
      </c>
    </row>
    <row r="29" spans="2:25" ht="27" x14ac:dyDescent="0.2">
      <c r="B29" s="87" t="s">
        <v>468</v>
      </c>
      <c r="C29" s="88" t="s">
        <v>450</v>
      </c>
      <c r="D29" s="88" t="s">
        <v>469</v>
      </c>
      <c r="E29" s="88" t="s">
        <v>452</v>
      </c>
      <c r="F29" s="89" t="s">
        <v>470</v>
      </c>
      <c r="G29" s="88" t="s">
        <v>433</v>
      </c>
      <c r="H29" s="90">
        <v>4</v>
      </c>
      <c r="I29" s="91">
        <f t="shared" si="5"/>
        <v>13.5</v>
      </c>
      <c r="J29" s="91">
        <f t="shared" si="6"/>
        <v>54</v>
      </c>
      <c r="L29" s="91">
        <v>15</v>
      </c>
      <c r="M29" s="91">
        <v>60</v>
      </c>
      <c r="O29" s="91">
        <f t="shared" si="7"/>
        <v>12</v>
      </c>
      <c r="P29" s="91">
        <v>60</v>
      </c>
      <c r="R29" s="91">
        <f t="shared" si="8"/>
        <v>7.56</v>
      </c>
      <c r="S29" s="91">
        <f t="shared" si="9"/>
        <v>30.24</v>
      </c>
      <c r="U29" s="91">
        <f t="shared" si="10"/>
        <v>3.24</v>
      </c>
      <c r="V29" s="91">
        <f t="shared" si="11"/>
        <v>12.96</v>
      </c>
      <c r="X29" s="91">
        <f t="shared" si="12"/>
        <v>10.8</v>
      </c>
      <c r="Y29" s="92">
        <f t="shared" si="13"/>
        <v>43.2</v>
      </c>
    </row>
    <row r="30" spans="2:25" ht="27" x14ac:dyDescent="0.2">
      <c r="B30" s="87" t="s">
        <v>471</v>
      </c>
      <c r="C30" s="88" t="s">
        <v>450</v>
      </c>
      <c r="D30" s="88" t="s">
        <v>472</v>
      </c>
      <c r="E30" s="88" t="s">
        <v>452</v>
      </c>
      <c r="F30" s="89" t="s">
        <v>473</v>
      </c>
      <c r="G30" s="88" t="s">
        <v>433</v>
      </c>
      <c r="H30" s="90">
        <v>141</v>
      </c>
      <c r="I30" s="91">
        <f t="shared" si="5"/>
        <v>31.643999999999991</v>
      </c>
      <c r="J30" s="91">
        <f t="shared" si="6"/>
        <v>4461.8039999999992</v>
      </c>
      <c r="L30" s="91">
        <v>35.159999999999997</v>
      </c>
      <c r="M30" s="98">
        <v>4957.91</v>
      </c>
      <c r="O30" s="91">
        <f t="shared" si="7"/>
        <v>28.127999999999997</v>
      </c>
      <c r="P30" s="98">
        <v>4957.91</v>
      </c>
      <c r="R30" s="91">
        <f t="shared" si="8"/>
        <v>17.720639999999996</v>
      </c>
      <c r="S30" s="91">
        <f t="shared" si="9"/>
        <v>2498.6102399999995</v>
      </c>
      <c r="U30" s="91">
        <f t="shared" si="10"/>
        <v>7.5945599999999986</v>
      </c>
      <c r="V30" s="91">
        <f t="shared" si="11"/>
        <v>1070.8329599999997</v>
      </c>
      <c r="X30" s="91">
        <f t="shared" si="12"/>
        <v>25.315199999999994</v>
      </c>
      <c r="Y30" s="92">
        <f t="shared" si="13"/>
        <v>3569.4431999999993</v>
      </c>
    </row>
    <row r="31" spans="2:25" ht="27" x14ac:dyDescent="0.2">
      <c r="B31" s="87" t="s">
        <v>474</v>
      </c>
      <c r="C31" s="88" t="s">
        <v>450</v>
      </c>
      <c r="D31" s="88" t="s">
        <v>472</v>
      </c>
      <c r="E31" s="88" t="s">
        <v>452</v>
      </c>
      <c r="F31" s="89" t="s">
        <v>475</v>
      </c>
      <c r="G31" s="88" t="s">
        <v>433</v>
      </c>
      <c r="H31" s="90">
        <v>1</v>
      </c>
      <c r="I31" s="91">
        <f t="shared" si="5"/>
        <v>31.643999999999991</v>
      </c>
      <c r="J31" s="91">
        <f t="shared" si="6"/>
        <v>31.643999999999991</v>
      </c>
      <c r="L31" s="91">
        <v>35.159999999999997</v>
      </c>
      <c r="M31" s="91">
        <v>35.159999999999997</v>
      </c>
      <c r="O31" s="91">
        <f t="shared" si="7"/>
        <v>28.127999999999997</v>
      </c>
      <c r="P31" s="91">
        <v>35.159999999999997</v>
      </c>
      <c r="R31" s="91">
        <f t="shared" si="8"/>
        <v>17.720639999999996</v>
      </c>
      <c r="S31" s="91">
        <f t="shared" si="9"/>
        <v>17.720639999999996</v>
      </c>
      <c r="U31" s="91">
        <f t="shared" si="10"/>
        <v>7.5945599999999986</v>
      </c>
      <c r="V31" s="91">
        <f t="shared" si="11"/>
        <v>7.5945599999999986</v>
      </c>
      <c r="X31" s="91">
        <f t="shared" si="12"/>
        <v>25.315199999999994</v>
      </c>
      <c r="Y31" s="92">
        <f t="shared" si="13"/>
        <v>25.315199999999994</v>
      </c>
    </row>
    <row r="32" spans="2:25" ht="13.5" x14ac:dyDescent="0.2">
      <c r="B32" s="87" t="s">
        <v>476</v>
      </c>
      <c r="C32" s="88" t="s">
        <v>450</v>
      </c>
      <c r="D32" s="99">
        <v>44895</v>
      </c>
      <c r="E32" s="88" t="s">
        <v>452</v>
      </c>
      <c r="F32" s="89" t="s">
        <v>477</v>
      </c>
      <c r="G32" s="88" t="s">
        <v>433</v>
      </c>
      <c r="H32" s="90">
        <v>4</v>
      </c>
      <c r="I32" s="91">
        <f t="shared" si="5"/>
        <v>14.966999999999997</v>
      </c>
      <c r="J32" s="91">
        <f t="shared" si="6"/>
        <v>59.867999999999988</v>
      </c>
      <c r="L32" s="91">
        <v>16.63</v>
      </c>
      <c r="M32" s="91">
        <v>66.5</v>
      </c>
      <c r="O32" s="91">
        <f t="shared" si="7"/>
        <v>13.303999999999998</v>
      </c>
      <c r="P32" s="91">
        <v>66.5</v>
      </c>
      <c r="R32" s="91">
        <f t="shared" si="8"/>
        <v>8.3815199999999983</v>
      </c>
      <c r="S32" s="91">
        <f t="shared" si="9"/>
        <v>33.526079999999993</v>
      </c>
      <c r="U32" s="91">
        <f t="shared" si="10"/>
        <v>3.5920799999999993</v>
      </c>
      <c r="V32" s="91">
        <f t="shared" si="11"/>
        <v>14.368319999999997</v>
      </c>
      <c r="X32" s="91">
        <f t="shared" si="12"/>
        <v>11.973599999999998</v>
      </c>
      <c r="Y32" s="92">
        <f t="shared" si="13"/>
        <v>47.89439999999999</v>
      </c>
    </row>
    <row r="33" spans="2:25" ht="27" x14ac:dyDescent="0.2">
      <c r="B33" s="87" t="s">
        <v>478</v>
      </c>
      <c r="C33" s="88" t="s">
        <v>450</v>
      </c>
      <c r="D33" s="88" t="s">
        <v>479</v>
      </c>
      <c r="E33" s="88" t="s">
        <v>452</v>
      </c>
      <c r="F33" s="89" t="s">
        <v>480</v>
      </c>
      <c r="G33" s="88" t="s">
        <v>433</v>
      </c>
      <c r="H33" s="90">
        <v>6</v>
      </c>
      <c r="I33" s="91">
        <f t="shared" si="5"/>
        <v>8.2439999999999998</v>
      </c>
      <c r="J33" s="91">
        <f t="shared" si="6"/>
        <v>49.463999999999999</v>
      </c>
      <c r="L33" s="91">
        <v>9.16</v>
      </c>
      <c r="M33" s="91">
        <v>54.98</v>
      </c>
      <c r="O33" s="91">
        <f t="shared" si="7"/>
        <v>7.3280000000000003</v>
      </c>
      <c r="P33" s="91">
        <v>54.98</v>
      </c>
      <c r="R33" s="91">
        <f t="shared" si="8"/>
        <v>4.6166399999999994</v>
      </c>
      <c r="S33" s="91">
        <f t="shared" si="9"/>
        <v>27.699839999999995</v>
      </c>
      <c r="U33" s="91">
        <f t="shared" si="10"/>
        <v>1.9785599999999999</v>
      </c>
      <c r="V33" s="91">
        <f t="shared" si="11"/>
        <v>11.871359999999999</v>
      </c>
      <c r="X33" s="91">
        <f t="shared" si="12"/>
        <v>6.5951999999999993</v>
      </c>
      <c r="Y33" s="92">
        <f t="shared" si="13"/>
        <v>39.571199999999997</v>
      </c>
    </row>
    <row r="34" spans="2:25" ht="13.5" x14ac:dyDescent="0.2">
      <c r="B34" s="87" t="s">
        <v>481</v>
      </c>
      <c r="C34" s="88" t="s">
        <v>450</v>
      </c>
      <c r="D34" s="88" t="s">
        <v>482</v>
      </c>
      <c r="E34" s="88" t="s">
        <v>452</v>
      </c>
      <c r="F34" s="89" t="s">
        <v>483</v>
      </c>
      <c r="G34" s="88" t="s">
        <v>433</v>
      </c>
      <c r="H34" s="90">
        <v>58</v>
      </c>
      <c r="I34" s="91">
        <f t="shared" si="5"/>
        <v>4.0139999999999993</v>
      </c>
      <c r="J34" s="91">
        <f t="shared" si="6"/>
        <v>232.81199999999995</v>
      </c>
      <c r="L34" s="91">
        <v>4.46</v>
      </c>
      <c r="M34" s="91">
        <v>258.83</v>
      </c>
      <c r="O34" s="91">
        <f t="shared" si="7"/>
        <v>3.5680000000000001</v>
      </c>
      <c r="P34" s="91">
        <v>258.83</v>
      </c>
      <c r="R34" s="91">
        <f t="shared" si="8"/>
        <v>2.2478399999999996</v>
      </c>
      <c r="S34" s="91">
        <f t="shared" si="9"/>
        <v>130.37471999999997</v>
      </c>
      <c r="U34" s="91">
        <f t="shared" si="10"/>
        <v>0.96335999999999988</v>
      </c>
      <c r="V34" s="91">
        <f t="shared" si="11"/>
        <v>55.87487999999999</v>
      </c>
      <c r="X34" s="91">
        <f t="shared" si="12"/>
        <v>3.2111999999999994</v>
      </c>
      <c r="Y34" s="92">
        <f t="shared" si="13"/>
        <v>186.24959999999996</v>
      </c>
    </row>
    <row r="35" spans="2:25" ht="13.5" x14ac:dyDescent="0.2">
      <c r="B35" s="87" t="s">
        <v>484</v>
      </c>
      <c r="C35" s="88" t="s">
        <v>450</v>
      </c>
      <c r="D35" s="88" t="s">
        <v>485</v>
      </c>
      <c r="E35" s="88" t="s">
        <v>452</v>
      </c>
      <c r="F35" s="89" t="s">
        <v>486</v>
      </c>
      <c r="G35" s="88" t="s">
        <v>433</v>
      </c>
      <c r="H35" s="90">
        <v>40</v>
      </c>
      <c r="I35" s="91">
        <f t="shared" si="5"/>
        <v>4.778999999999999</v>
      </c>
      <c r="J35" s="91">
        <f t="shared" si="6"/>
        <v>191.15999999999997</v>
      </c>
      <c r="L35" s="91">
        <v>5.31</v>
      </c>
      <c r="M35" s="91">
        <v>212.5</v>
      </c>
      <c r="O35" s="91">
        <f t="shared" si="7"/>
        <v>4.2479999999999993</v>
      </c>
      <c r="P35" s="91">
        <v>212.5</v>
      </c>
      <c r="R35" s="91">
        <f t="shared" si="8"/>
        <v>2.6762399999999995</v>
      </c>
      <c r="S35" s="91">
        <f t="shared" si="9"/>
        <v>107.04959999999998</v>
      </c>
      <c r="U35" s="91">
        <f t="shared" si="10"/>
        <v>1.1469599999999998</v>
      </c>
      <c r="V35" s="91">
        <f t="shared" si="11"/>
        <v>45.878399999999992</v>
      </c>
      <c r="X35" s="91">
        <f t="shared" si="12"/>
        <v>3.823199999999999</v>
      </c>
      <c r="Y35" s="92">
        <f t="shared" si="13"/>
        <v>152.92799999999997</v>
      </c>
    </row>
    <row r="36" spans="2:25" ht="27" x14ac:dyDescent="0.2">
      <c r="B36" s="87" t="s">
        <v>487</v>
      </c>
      <c r="C36" s="88" t="s">
        <v>488</v>
      </c>
      <c r="D36" s="84"/>
      <c r="E36" s="88" t="s">
        <v>489</v>
      </c>
      <c r="F36" s="89" t="s">
        <v>490</v>
      </c>
      <c r="G36" s="88" t="s">
        <v>433</v>
      </c>
      <c r="H36" s="90">
        <v>3</v>
      </c>
      <c r="I36" s="91">
        <f t="shared" si="5"/>
        <v>81.989999999999981</v>
      </c>
      <c r="J36" s="91">
        <f t="shared" si="6"/>
        <v>245.96999999999994</v>
      </c>
      <c r="L36" s="91">
        <v>91.1</v>
      </c>
      <c r="M36" s="91">
        <v>273.3</v>
      </c>
      <c r="O36" s="91">
        <f t="shared" si="7"/>
        <v>72.88</v>
      </c>
      <c r="P36" s="91">
        <v>273.3</v>
      </c>
      <c r="R36" s="91">
        <f t="shared" si="8"/>
        <v>45.914399999999993</v>
      </c>
      <c r="S36" s="91">
        <f t="shared" si="9"/>
        <v>137.74319999999997</v>
      </c>
      <c r="U36" s="91">
        <f t="shared" si="10"/>
        <v>19.677599999999998</v>
      </c>
      <c r="V36" s="91">
        <f t="shared" si="11"/>
        <v>59.032799999999995</v>
      </c>
      <c r="X36" s="91">
        <f t="shared" si="12"/>
        <v>65.591999999999985</v>
      </c>
      <c r="Y36" s="92">
        <f t="shared" si="13"/>
        <v>196.77599999999995</v>
      </c>
    </row>
    <row r="37" spans="2:25" ht="27" x14ac:dyDescent="0.2">
      <c r="B37" s="87" t="s">
        <v>491</v>
      </c>
      <c r="C37" s="88" t="s">
        <v>416</v>
      </c>
      <c r="D37" s="88" t="s">
        <v>492</v>
      </c>
      <c r="E37" s="88" t="s">
        <v>418</v>
      </c>
      <c r="F37" s="89" t="s">
        <v>493</v>
      </c>
      <c r="G37" s="88" t="s">
        <v>433</v>
      </c>
      <c r="H37" s="90">
        <v>16</v>
      </c>
      <c r="I37" s="91">
        <f t="shared" si="5"/>
        <v>26.216999999999999</v>
      </c>
      <c r="J37" s="91">
        <f t="shared" si="6"/>
        <v>419.47199999999998</v>
      </c>
      <c r="L37" s="91">
        <v>29.13</v>
      </c>
      <c r="M37" s="91">
        <v>466</v>
      </c>
      <c r="O37" s="91">
        <f t="shared" si="7"/>
        <v>23.303999999999998</v>
      </c>
      <c r="P37" s="91">
        <v>466</v>
      </c>
      <c r="R37" s="91">
        <f t="shared" si="8"/>
        <v>14.681519999999997</v>
      </c>
      <c r="S37" s="91">
        <f t="shared" si="9"/>
        <v>234.90431999999996</v>
      </c>
      <c r="U37" s="91">
        <f t="shared" si="10"/>
        <v>6.2920799999999995</v>
      </c>
      <c r="V37" s="91">
        <f t="shared" si="11"/>
        <v>100.67327999999999</v>
      </c>
      <c r="X37" s="91">
        <f t="shared" si="12"/>
        <v>20.973599999999998</v>
      </c>
      <c r="Y37" s="92">
        <f t="shared" si="13"/>
        <v>335.57759999999996</v>
      </c>
    </row>
    <row r="38" spans="2:25" ht="27" x14ac:dyDescent="0.2">
      <c r="B38" s="87" t="s">
        <v>494</v>
      </c>
      <c r="C38" s="88" t="s">
        <v>416</v>
      </c>
      <c r="D38" s="88" t="s">
        <v>495</v>
      </c>
      <c r="E38" s="88" t="s">
        <v>418</v>
      </c>
      <c r="F38" s="89" t="s">
        <v>496</v>
      </c>
      <c r="G38" s="88" t="s">
        <v>433</v>
      </c>
      <c r="H38" s="90">
        <v>6</v>
      </c>
      <c r="I38" s="91">
        <f t="shared" si="5"/>
        <v>27.774000000000001</v>
      </c>
      <c r="J38" s="91">
        <f t="shared" si="6"/>
        <v>166.64400000000001</v>
      </c>
      <c r="L38" s="91">
        <v>30.86</v>
      </c>
      <c r="M38" s="91">
        <v>185.18</v>
      </c>
      <c r="O38" s="91">
        <f t="shared" si="7"/>
        <v>24.687999999999999</v>
      </c>
      <c r="P38" s="91">
        <v>185.18</v>
      </c>
      <c r="R38" s="91">
        <f t="shared" si="8"/>
        <v>15.55344</v>
      </c>
      <c r="S38" s="91">
        <f t="shared" si="9"/>
        <v>93.320639999999997</v>
      </c>
      <c r="U38" s="91">
        <f t="shared" si="10"/>
        <v>6.6657599999999997</v>
      </c>
      <c r="V38" s="91">
        <f t="shared" si="11"/>
        <v>39.99456</v>
      </c>
      <c r="X38" s="91">
        <f t="shared" si="12"/>
        <v>22.219200000000001</v>
      </c>
      <c r="Y38" s="92">
        <f t="shared" si="13"/>
        <v>133.3152</v>
      </c>
    </row>
    <row r="39" spans="2:25" ht="27" x14ac:dyDescent="0.2">
      <c r="B39" s="87" t="s">
        <v>497</v>
      </c>
      <c r="C39" s="88" t="s">
        <v>416</v>
      </c>
      <c r="D39" s="88" t="s">
        <v>498</v>
      </c>
      <c r="E39" s="88" t="s">
        <v>418</v>
      </c>
      <c r="F39" s="89" t="s">
        <v>499</v>
      </c>
      <c r="G39" s="88" t="s">
        <v>433</v>
      </c>
      <c r="H39" s="90">
        <v>2</v>
      </c>
      <c r="I39" s="91">
        <f t="shared" si="5"/>
        <v>26.441999999999997</v>
      </c>
      <c r="J39" s="91">
        <f t="shared" si="6"/>
        <v>52.883999999999993</v>
      </c>
      <c r="L39" s="91">
        <v>29.38</v>
      </c>
      <c r="M39" s="91">
        <v>58.75</v>
      </c>
      <c r="O39" s="91">
        <f t="shared" si="7"/>
        <v>23.503999999999998</v>
      </c>
      <c r="P39" s="91">
        <v>58.75</v>
      </c>
      <c r="R39" s="91">
        <f t="shared" si="8"/>
        <v>14.807519999999997</v>
      </c>
      <c r="S39" s="91">
        <f t="shared" si="9"/>
        <v>29.615039999999993</v>
      </c>
      <c r="U39" s="91">
        <f t="shared" si="10"/>
        <v>6.3460799999999988</v>
      </c>
      <c r="V39" s="91">
        <f t="shared" si="11"/>
        <v>12.692159999999998</v>
      </c>
      <c r="X39" s="91">
        <f t="shared" si="12"/>
        <v>21.153599999999997</v>
      </c>
      <c r="Y39" s="92">
        <f t="shared" si="13"/>
        <v>42.307199999999995</v>
      </c>
    </row>
    <row r="40" spans="2:25" ht="27" x14ac:dyDescent="0.2">
      <c r="B40" s="87" t="s">
        <v>500</v>
      </c>
      <c r="C40" s="88" t="s">
        <v>416</v>
      </c>
      <c r="D40" s="88" t="s">
        <v>501</v>
      </c>
      <c r="E40" s="88" t="s">
        <v>418</v>
      </c>
      <c r="F40" s="89" t="s">
        <v>502</v>
      </c>
      <c r="G40" s="88" t="s">
        <v>433</v>
      </c>
      <c r="H40" s="90">
        <v>1</v>
      </c>
      <c r="I40" s="91">
        <f t="shared" si="5"/>
        <v>31.401</v>
      </c>
      <c r="J40" s="91">
        <f t="shared" si="6"/>
        <v>31.401</v>
      </c>
      <c r="L40" s="91">
        <v>34.89</v>
      </c>
      <c r="M40" s="91">
        <v>34.89</v>
      </c>
      <c r="O40" s="91">
        <f t="shared" si="7"/>
        <v>27.911999999999999</v>
      </c>
      <c r="P40" s="91">
        <v>34.89</v>
      </c>
      <c r="R40" s="91">
        <f t="shared" si="8"/>
        <v>17.58456</v>
      </c>
      <c r="S40" s="91">
        <f t="shared" si="9"/>
        <v>17.58456</v>
      </c>
      <c r="U40" s="91">
        <f t="shared" si="10"/>
        <v>7.5362399999999994</v>
      </c>
      <c r="V40" s="91">
        <f t="shared" si="11"/>
        <v>7.5362399999999994</v>
      </c>
      <c r="X40" s="91">
        <f t="shared" si="12"/>
        <v>25.120799999999999</v>
      </c>
      <c r="Y40" s="92">
        <f t="shared" si="13"/>
        <v>25.120799999999999</v>
      </c>
    </row>
    <row r="41" spans="2:25" ht="40.5" x14ac:dyDescent="0.2">
      <c r="B41" s="87" t="s">
        <v>503</v>
      </c>
      <c r="C41" s="88" t="s">
        <v>488</v>
      </c>
      <c r="D41" s="84"/>
      <c r="E41" s="88" t="s">
        <v>489</v>
      </c>
      <c r="F41" s="89" t="s">
        <v>504</v>
      </c>
      <c r="G41" s="88" t="s">
        <v>433</v>
      </c>
      <c r="H41" s="90">
        <v>234</v>
      </c>
      <c r="I41" s="91">
        <f t="shared" si="5"/>
        <v>74.438999999999993</v>
      </c>
      <c r="J41" s="91">
        <f t="shared" si="6"/>
        <v>17418.725999999999</v>
      </c>
      <c r="L41" s="91">
        <v>82.71</v>
      </c>
      <c r="M41" s="98">
        <v>19354.73</v>
      </c>
      <c r="O41" s="91">
        <f t="shared" si="7"/>
        <v>66.167999999999992</v>
      </c>
      <c r="P41" s="98">
        <v>19354.73</v>
      </c>
      <c r="R41" s="91">
        <f t="shared" si="8"/>
        <v>41.685839999999992</v>
      </c>
      <c r="S41" s="91">
        <f t="shared" si="9"/>
        <v>9754.4865599999976</v>
      </c>
      <c r="U41" s="91">
        <f t="shared" si="10"/>
        <v>17.865359999999999</v>
      </c>
      <c r="V41" s="91">
        <f t="shared" si="11"/>
        <v>4180.49424</v>
      </c>
      <c r="X41" s="91">
        <f t="shared" si="12"/>
        <v>59.551199999999994</v>
      </c>
      <c r="Y41" s="92">
        <f t="shared" si="13"/>
        <v>13934.980799999999</v>
      </c>
    </row>
    <row r="42" spans="2:25" x14ac:dyDescent="0.2">
      <c r="B42" s="94"/>
      <c r="C42" s="84"/>
      <c r="D42" s="84"/>
      <c r="E42" s="84"/>
      <c r="F42" s="95" t="s">
        <v>505</v>
      </c>
      <c r="G42" s="84"/>
      <c r="H42" s="84"/>
      <c r="I42" s="84"/>
      <c r="J42" s="96">
        <f>SUBTOTAL(9,J18:J41)</f>
        <v>25733.654999999999</v>
      </c>
      <c r="L42" s="84"/>
      <c r="M42" s="96">
        <v>28594.44</v>
      </c>
      <c r="O42" s="84"/>
      <c r="P42" s="96">
        <f>SUBTOTAL(9,P18:P41)</f>
        <v>28594.46</v>
      </c>
      <c r="R42" s="84"/>
      <c r="S42" s="96">
        <f>SUBTOTAL(9,S18:S41)</f>
        <v>14410.846799999996</v>
      </c>
      <c r="U42" s="84"/>
      <c r="V42" s="96">
        <f>SUBTOTAL(9,V18:V41)</f>
        <v>6176.0771999999997</v>
      </c>
      <c r="X42" s="84"/>
      <c r="Y42" s="97">
        <f>SUBTOTAL(9,Y18:Y41)</f>
        <v>20586.923999999999</v>
      </c>
    </row>
    <row r="43" spans="2:25" x14ac:dyDescent="0.2">
      <c r="B43" s="72" t="s">
        <v>506</v>
      </c>
      <c r="C43" s="84"/>
      <c r="D43" s="84"/>
      <c r="E43" s="84"/>
      <c r="F43" s="85" t="s">
        <v>507</v>
      </c>
      <c r="G43" s="84"/>
      <c r="H43" s="84"/>
      <c r="I43" s="84"/>
      <c r="J43" s="84"/>
      <c r="L43" s="84"/>
      <c r="M43" s="84"/>
      <c r="O43" s="84"/>
      <c r="P43" s="84"/>
      <c r="R43" s="84"/>
      <c r="S43" s="84"/>
      <c r="U43" s="84"/>
      <c r="V43" s="84"/>
      <c r="X43" s="84"/>
      <c r="Y43" s="86"/>
    </row>
    <row r="44" spans="2:25" ht="40.5" x14ac:dyDescent="0.2">
      <c r="B44" s="87" t="s">
        <v>508</v>
      </c>
      <c r="C44" s="88" t="s">
        <v>488</v>
      </c>
      <c r="D44" s="84"/>
      <c r="E44" s="88" t="s">
        <v>489</v>
      </c>
      <c r="F44" s="89" t="s">
        <v>509</v>
      </c>
      <c r="G44" s="88" t="s">
        <v>420</v>
      </c>
      <c r="H44" s="90">
        <v>9</v>
      </c>
      <c r="I44" s="91">
        <f t="shared" ref="I44:I49" si="14">X44*$I$5</f>
        <v>84.365999999999985</v>
      </c>
      <c r="J44" s="91">
        <f t="shared" ref="J44:J49" si="15">H44*I44</f>
        <v>759.29399999999987</v>
      </c>
      <c r="L44" s="91">
        <v>93.74</v>
      </c>
      <c r="M44" s="91">
        <v>843.64</v>
      </c>
      <c r="O44" s="91">
        <f t="shared" ref="O44:O49" si="16">L44/$I$5</f>
        <v>74.99199999999999</v>
      </c>
      <c r="P44" s="91">
        <v>843.64</v>
      </c>
      <c r="R44" s="91">
        <f t="shared" ref="R44:R49" si="17">(O44-(10%*O44))*0.7</f>
        <v>47.244959999999992</v>
      </c>
      <c r="S44" s="91">
        <f t="shared" ref="S44:S49" si="18">H44*R44</f>
        <v>425.20463999999993</v>
      </c>
      <c r="U44" s="91">
        <f t="shared" ref="U44:U49" si="19">(O44-(10%*O44))*0.3</f>
        <v>20.247839999999997</v>
      </c>
      <c r="V44" s="91">
        <f t="shared" ref="V44:V49" si="20">H44*U44</f>
        <v>182.23055999999997</v>
      </c>
      <c r="X44" s="91">
        <f t="shared" ref="X44:X49" si="21">R44+U44</f>
        <v>67.492799999999988</v>
      </c>
      <c r="Y44" s="92">
        <f t="shared" ref="Y44:Y49" si="22">H44*X44</f>
        <v>607.4351999999999</v>
      </c>
    </row>
    <row r="45" spans="2:25" ht="27" x14ac:dyDescent="0.2">
      <c r="B45" s="87" t="s">
        <v>510</v>
      </c>
      <c r="C45" s="88" t="s">
        <v>488</v>
      </c>
      <c r="D45" s="84"/>
      <c r="E45" s="88" t="s">
        <v>489</v>
      </c>
      <c r="F45" s="89" t="s">
        <v>511</v>
      </c>
      <c r="G45" s="88" t="s">
        <v>420</v>
      </c>
      <c r="H45" s="90">
        <v>9</v>
      </c>
      <c r="I45" s="91">
        <f t="shared" si="14"/>
        <v>35.540999999999997</v>
      </c>
      <c r="J45" s="91">
        <f t="shared" si="15"/>
        <v>319.86899999999997</v>
      </c>
      <c r="L45" s="91">
        <v>39.49</v>
      </c>
      <c r="M45" s="91">
        <v>355.39</v>
      </c>
      <c r="O45" s="91">
        <f t="shared" si="16"/>
        <v>31.592000000000002</v>
      </c>
      <c r="P45" s="91">
        <v>355.39</v>
      </c>
      <c r="R45" s="91">
        <f t="shared" si="17"/>
        <v>19.90296</v>
      </c>
      <c r="S45" s="91">
        <f t="shared" si="18"/>
        <v>179.12664000000001</v>
      </c>
      <c r="U45" s="91">
        <f t="shared" si="19"/>
        <v>8.5298400000000001</v>
      </c>
      <c r="V45" s="91">
        <f t="shared" si="20"/>
        <v>76.768560000000008</v>
      </c>
      <c r="X45" s="91">
        <f t="shared" si="21"/>
        <v>28.4328</v>
      </c>
      <c r="Y45" s="92">
        <f t="shared" si="22"/>
        <v>255.89519999999999</v>
      </c>
    </row>
    <row r="46" spans="2:25" ht="40.5" x14ac:dyDescent="0.2">
      <c r="B46" s="87" t="s">
        <v>512</v>
      </c>
      <c r="C46" s="88" t="s">
        <v>488</v>
      </c>
      <c r="D46" s="84"/>
      <c r="E46" s="88" t="s">
        <v>489</v>
      </c>
      <c r="F46" s="89" t="s">
        <v>513</v>
      </c>
      <c r="G46" s="88" t="s">
        <v>433</v>
      </c>
      <c r="H46" s="90">
        <v>1</v>
      </c>
      <c r="I46" s="91">
        <f t="shared" si="14"/>
        <v>35.262</v>
      </c>
      <c r="J46" s="91">
        <f t="shared" si="15"/>
        <v>35.262</v>
      </c>
      <c r="L46" s="91">
        <v>39.18</v>
      </c>
      <c r="M46" s="91">
        <v>39.18</v>
      </c>
      <c r="O46" s="91">
        <f t="shared" si="16"/>
        <v>31.344000000000001</v>
      </c>
      <c r="P46" s="91">
        <v>39.18</v>
      </c>
      <c r="R46" s="91">
        <f t="shared" si="17"/>
        <v>19.74672</v>
      </c>
      <c r="S46" s="91">
        <f t="shared" si="18"/>
        <v>19.74672</v>
      </c>
      <c r="U46" s="91">
        <f t="shared" si="19"/>
        <v>8.4628800000000002</v>
      </c>
      <c r="V46" s="91">
        <f t="shared" si="20"/>
        <v>8.4628800000000002</v>
      </c>
      <c r="X46" s="91">
        <f t="shared" si="21"/>
        <v>28.209600000000002</v>
      </c>
      <c r="Y46" s="92">
        <f t="shared" si="22"/>
        <v>28.209600000000002</v>
      </c>
    </row>
    <row r="47" spans="2:25" ht="40.5" x14ac:dyDescent="0.2">
      <c r="B47" s="87" t="s">
        <v>514</v>
      </c>
      <c r="C47" s="88" t="s">
        <v>488</v>
      </c>
      <c r="D47" s="84"/>
      <c r="E47" s="88" t="s">
        <v>489</v>
      </c>
      <c r="F47" s="89" t="s">
        <v>515</v>
      </c>
      <c r="G47" s="88" t="s">
        <v>433</v>
      </c>
      <c r="H47" s="90">
        <v>2</v>
      </c>
      <c r="I47" s="91">
        <f t="shared" si="14"/>
        <v>11.439000000000002</v>
      </c>
      <c r="J47" s="91">
        <f t="shared" si="15"/>
        <v>22.878000000000004</v>
      </c>
      <c r="L47" s="91">
        <v>12.71</v>
      </c>
      <c r="M47" s="91">
        <v>25.43</v>
      </c>
      <c r="O47" s="91">
        <f t="shared" si="16"/>
        <v>10.168000000000001</v>
      </c>
      <c r="P47" s="91">
        <v>25.43</v>
      </c>
      <c r="R47" s="91">
        <f t="shared" si="17"/>
        <v>6.4058400000000004</v>
      </c>
      <c r="S47" s="91">
        <f t="shared" si="18"/>
        <v>12.811680000000001</v>
      </c>
      <c r="U47" s="91">
        <f t="shared" si="19"/>
        <v>2.7453600000000002</v>
      </c>
      <c r="V47" s="91">
        <f t="shared" si="20"/>
        <v>5.4907200000000005</v>
      </c>
      <c r="X47" s="91">
        <f t="shared" si="21"/>
        <v>9.1512000000000011</v>
      </c>
      <c r="Y47" s="92">
        <f t="shared" si="22"/>
        <v>18.302400000000002</v>
      </c>
    </row>
    <row r="48" spans="2:25" ht="27" x14ac:dyDescent="0.2">
      <c r="B48" s="87" t="s">
        <v>516</v>
      </c>
      <c r="C48" s="88" t="s">
        <v>488</v>
      </c>
      <c r="D48" s="84"/>
      <c r="E48" s="88" t="s">
        <v>489</v>
      </c>
      <c r="F48" s="89" t="s">
        <v>517</v>
      </c>
      <c r="G48" s="88" t="s">
        <v>433</v>
      </c>
      <c r="H48" s="90">
        <v>5</v>
      </c>
      <c r="I48" s="91">
        <f t="shared" si="14"/>
        <v>31.571999999999996</v>
      </c>
      <c r="J48" s="91">
        <f t="shared" si="15"/>
        <v>157.85999999999999</v>
      </c>
      <c r="L48" s="91">
        <v>35.08</v>
      </c>
      <c r="M48" s="91">
        <v>175.38</v>
      </c>
      <c r="O48" s="91">
        <f t="shared" si="16"/>
        <v>28.064</v>
      </c>
      <c r="P48" s="91">
        <v>175.38</v>
      </c>
      <c r="R48" s="91">
        <f t="shared" si="17"/>
        <v>17.680319999999998</v>
      </c>
      <c r="S48" s="91">
        <f t="shared" si="18"/>
        <v>88.401599999999988</v>
      </c>
      <c r="U48" s="91">
        <f t="shared" si="19"/>
        <v>7.57728</v>
      </c>
      <c r="V48" s="91">
        <f t="shared" si="20"/>
        <v>37.886400000000002</v>
      </c>
      <c r="X48" s="91">
        <f t="shared" si="21"/>
        <v>25.257599999999996</v>
      </c>
      <c r="Y48" s="92">
        <f t="shared" si="22"/>
        <v>126.28799999999998</v>
      </c>
    </row>
    <row r="49" spans="2:25" ht="27" x14ac:dyDescent="0.2">
      <c r="B49" s="87" t="s">
        <v>518</v>
      </c>
      <c r="C49" s="88" t="s">
        <v>488</v>
      </c>
      <c r="D49" s="84"/>
      <c r="E49" s="88" t="s">
        <v>489</v>
      </c>
      <c r="F49" s="89" t="s">
        <v>519</v>
      </c>
      <c r="G49" s="88" t="s">
        <v>433</v>
      </c>
      <c r="H49" s="90">
        <v>5</v>
      </c>
      <c r="I49" s="91">
        <f t="shared" si="14"/>
        <v>31.148999999999994</v>
      </c>
      <c r="J49" s="91">
        <f t="shared" si="15"/>
        <v>155.74499999999998</v>
      </c>
      <c r="L49" s="91">
        <v>34.61</v>
      </c>
      <c r="M49" s="91">
        <v>173.06</v>
      </c>
      <c r="O49" s="91">
        <f t="shared" si="16"/>
        <v>27.687999999999999</v>
      </c>
      <c r="P49" s="91">
        <v>173.06</v>
      </c>
      <c r="R49" s="91">
        <f t="shared" si="17"/>
        <v>17.443439999999999</v>
      </c>
      <c r="S49" s="91">
        <f t="shared" si="18"/>
        <v>87.217199999999991</v>
      </c>
      <c r="U49" s="91">
        <f t="shared" si="19"/>
        <v>7.4757599999999993</v>
      </c>
      <c r="V49" s="91">
        <f t="shared" si="20"/>
        <v>37.378799999999998</v>
      </c>
      <c r="X49" s="91">
        <f t="shared" si="21"/>
        <v>24.919199999999996</v>
      </c>
      <c r="Y49" s="92">
        <f t="shared" si="22"/>
        <v>124.59599999999998</v>
      </c>
    </row>
    <row r="50" spans="2:25" x14ac:dyDescent="0.2">
      <c r="B50" s="94"/>
      <c r="C50" s="84"/>
      <c r="D50" s="84"/>
      <c r="E50" s="84"/>
      <c r="F50" s="95" t="s">
        <v>520</v>
      </c>
      <c r="G50" s="84"/>
      <c r="H50" s="84"/>
      <c r="I50" s="84"/>
      <c r="J50" s="96">
        <f>SUBTOTAL(9,J44:J49)</f>
        <v>1450.9079999999994</v>
      </c>
      <c r="L50" s="84"/>
      <c r="M50" s="96">
        <v>1612.06</v>
      </c>
      <c r="O50" s="84"/>
      <c r="P50" s="96">
        <f>SUBTOTAL(9,P44:P49)</f>
        <v>1612.08</v>
      </c>
      <c r="R50" s="84"/>
      <c r="S50" s="96">
        <f>SUBTOTAL(9,S44:S49)</f>
        <v>812.50847999999996</v>
      </c>
      <c r="U50" s="84"/>
      <c r="V50" s="96">
        <f>SUBTOTAL(9,V44:V49)</f>
        <v>348.21791999999994</v>
      </c>
      <c r="X50" s="84"/>
      <c r="Y50" s="97">
        <f>SUBTOTAL(9,Y44:Y49)</f>
        <v>1160.7263999999998</v>
      </c>
    </row>
    <row r="51" spans="2:25" x14ac:dyDescent="0.2">
      <c r="B51" s="72" t="s">
        <v>521</v>
      </c>
      <c r="C51" s="84"/>
      <c r="D51" s="84"/>
      <c r="E51" s="84"/>
      <c r="F51" s="85" t="s">
        <v>522</v>
      </c>
      <c r="G51" s="84"/>
      <c r="H51" s="84"/>
      <c r="I51" s="84"/>
      <c r="J51" s="84"/>
      <c r="L51" s="84"/>
      <c r="M51" s="84"/>
      <c r="O51" s="84"/>
      <c r="P51" s="84"/>
      <c r="R51" s="84"/>
      <c r="S51" s="84"/>
      <c r="U51" s="84"/>
      <c r="V51" s="84"/>
      <c r="X51" s="84"/>
      <c r="Y51" s="86"/>
    </row>
    <row r="52" spans="2:25" ht="27" x14ac:dyDescent="0.2">
      <c r="B52" s="87" t="s">
        <v>523</v>
      </c>
      <c r="C52" s="88" t="s">
        <v>488</v>
      </c>
      <c r="D52" s="84"/>
      <c r="E52" s="88" t="s">
        <v>489</v>
      </c>
      <c r="F52" s="89" t="s">
        <v>524</v>
      </c>
      <c r="G52" s="88" t="s">
        <v>433</v>
      </c>
      <c r="H52" s="90">
        <v>44</v>
      </c>
      <c r="I52" s="91">
        <f>X52*$I$5</f>
        <v>19.565999999999999</v>
      </c>
      <c r="J52" s="91">
        <f t="shared" ref="J52:J55" si="23">H52*I52</f>
        <v>860.904</v>
      </c>
      <c r="L52" s="91">
        <v>21.74</v>
      </c>
      <c r="M52" s="91">
        <v>956.45</v>
      </c>
      <c r="O52" s="91">
        <f>L52/$I$5</f>
        <v>17.391999999999999</v>
      </c>
      <c r="P52" s="91">
        <v>956.45</v>
      </c>
      <c r="R52" s="91">
        <f t="shared" ref="R52:R55" si="24">(O52-(10%*O52))*0.7</f>
        <v>10.956959999999999</v>
      </c>
      <c r="S52" s="91">
        <f t="shared" ref="S52:S55" si="25">H52*R52</f>
        <v>482.10623999999996</v>
      </c>
      <c r="U52" s="91">
        <f t="shared" ref="U52:U55" si="26">(O52-(10%*O52))*0.3</f>
        <v>4.6958399999999996</v>
      </c>
      <c r="V52" s="91">
        <f t="shared" ref="V52:V55" si="27">H52*U52</f>
        <v>206.61695999999998</v>
      </c>
      <c r="X52" s="91">
        <f>R52+U52</f>
        <v>15.652799999999999</v>
      </c>
      <c r="Y52" s="92">
        <f>H52*X52</f>
        <v>688.72319999999991</v>
      </c>
    </row>
    <row r="53" spans="2:25" ht="27" x14ac:dyDescent="0.2">
      <c r="B53" s="87" t="s">
        <v>525</v>
      </c>
      <c r="C53" s="88" t="s">
        <v>488</v>
      </c>
      <c r="D53" s="84"/>
      <c r="E53" s="88" t="s">
        <v>489</v>
      </c>
      <c r="F53" s="89" t="s">
        <v>526</v>
      </c>
      <c r="G53" s="88" t="s">
        <v>433</v>
      </c>
      <c r="H53" s="90">
        <v>61</v>
      </c>
      <c r="I53" s="91">
        <f>X53*$I$5</f>
        <v>19.565999999999999</v>
      </c>
      <c r="J53" s="91">
        <f t="shared" si="23"/>
        <v>1193.5259999999998</v>
      </c>
      <c r="L53" s="91">
        <v>21.74</v>
      </c>
      <c r="M53" s="98">
        <v>1325.99</v>
      </c>
      <c r="O53" s="91">
        <f>L53/$I$5</f>
        <v>17.391999999999999</v>
      </c>
      <c r="P53" s="98">
        <v>1325.99</v>
      </c>
      <c r="R53" s="91">
        <f t="shared" si="24"/>
        <v>10.956959999999999</v>
      </c>
      <c r="S53" s="91">
        <f t="shared" si="25"/>
        <v>668.37455999999997</v>
      </c>
      <c r="U53" s="91">
        <f t="shared" si="26"/>
        <v>4.6958399999999996</v>
      </c>
      <c r="V53" s="91">
        <f t="shared" si="27"/>
        <v>286.44623999999999</v>
      </c>
      <c r="X53" s="91">
        <f>R53+U53</f>
        <v>15.652799999999999</v>
      </c>
      <c r="Y53" s="92">
        <f>H53*X53</f>
        <v>954.82079999999996</v>
      </c>
    </row>
    <row r="54" spans="2:25" ht="40.5" x14ac:dyDescent="0.2">
      <c r="B54" s="87" t="s">
        <v>527</v>
      </c>
      <c r="C54" s="88" t="s">
        <v>488</v>
      </c>
      <c r="D54" s="84"/>
      <c r="E54" s="88" t="s">
        <v>489</v>
      </c>
      <c r="F54" s="89" t="s">
        <v>528</v>
      </c>
      <c r="G54" s="88" t="s">
        <v>433</v>
      </c>
      <c r="H54" s="90">
        <v>3</v>
      </c>
      <c r="I54" s="91">
        <f>X54*$I$5</f>
        <v>175.75199999999998</v>
      </c>
      <c r="J54" s="91">
        <f t="shared" si="23"/>
        <v>527.25599999999997</v>
      </c>
      <c r="L54" s="91">
        <v>195.28</v>
      </c>
      <c r="M54" s="91">
        <v>585.83000000000004</v>
      </c>
      <c r="O54" s="91">
        <f>L54/$I$5</f>
        <v>156.22399999999999</v>
      </c>
      <c r="P54" s="91">
        <v>585.83000000000004</v>
      </c>
      <c r="R54" s="91">
        <f t="shared" si="24"/>
        <v>98.421119999999988</v>
      </c>
      <c r="S54" s="91">
        <f t="shared" si="25"/>
        <v>295.26335999999998</v>
      </c>
      <c r="U54" s="91">
        <f t="shared" si="26"/>
        <v>42.180479999999996</v>
      </c>
      <c r="V54" s="91">
        <f t="shared" si="27"/>
        <v>126.54143999999999</v>
      </c>
      <c r="X54" s="91">
        <f>R54+U54</f>
        <v>140.60159999999999</v>
      </c>
      <c r="Y54" s="92">
        <f>H54*X54</f>
        <v>421.8048</v>
      </c>
    </row>
    <row r="55" spans="2:25" ht="13.5" x14ac:dyDescent="0.2">
      <c r="B55" s="87" t="s">
        <v>529</v>
      </c>
      <c r="C55" s="88" t="s">
        <v>416</v>
      </c>
      <c r="D55" s="88" t="s">
        <v>530</v>
      </c>
      <c r="E55" s="88" t="s">
        <v>418</v>
      </c>
      <c r="F55" s="89" t="s">
        <v>531</v>
      </c>
      <c r="G55" s="88" t="s">
        <v>433</v>
      </c>
      <c r="H55" s="90">
        <v>109</v>
      </c>
      <c r="I55" s="91">
        <f>X55*$I$5</f>
        <v>14.895</v>
      </c>
      <c r="J55" s="91">
        <f t="shared" si="23"/>
        <v>1623.5550000000001</v>
      </c>
      <c r="L55" s="91">
        <v>16.55</v>
      </c>
      <c r="M55" s="98">
        <v>1803.95</v>
      </c>
      <c r="O55" s="91">
        <f>L55/$I$5</f>
        <v>13.24</v>
      </c>
      <c r="P55" s="98">
        <v>1803.95</v>
      </c>
      <c r="R55" s="91">
        <f t="shared" si="24"/>
        <v>8.3412000000000006</v>
      </c>
      <c r="S55" s="91">
        <f t="shared" si="25"/>
        <v>909.19080000000008</v>
      </c>
      <c r="U55" s="91">
        <f t="shared" si="26"/>
        <v>3.5748000000000002</v>
      </c>
      <c r="V55" s="91">
        <f t="shared" si="27"/>
        <v>389.65320000000003</v>
      </c>
      <c r="X55" s="91">
        <f>R55+U55</f>
        <v>11.916</v>
      </c>
      <c r="Y55" s="92">
        <f>H55*X55</f>
        <v>1298.8440000000001</v>
      </c>
    </row>
    <row r="56" spans="2:25" x14ac:dyDescent="0.2">
      <c r="B56" s="94"/>
      <c r="C56" s="84"/>
      <c r="D56" s="84"/>
      <c r="E56" s="84"/>
      <c r="F56" s="95" t="s">
        <v>532</v>
      </c>
      <c r="G56" s="84"/>
      <c r="H56" s="84"/>
      <c r="I56" s="84"/>
      <c r="J56" s="96">
        <f>SUBTOTAL(9,J52:J55)</f>
        <v>4205.241</v>
      </c>
      <c r="L56" s="84"/>
      <c r="M56" s="96">
        <v>4672.21</v>
      </c>
      <c r="O56" s="84"/>
      <c r="P56" s="96">
        <f>SUBTOTAL(9,P52:P55)</f>
        <v>4672.22</v>
      </c>
      <c r="R56" s="84"/>
      <c r="S56" s="96">
        <f>SUBTOTAL(9,S52:S55)</f>
        <v>2354.9349599999996</v>
      </c>
      <c r="U56" s="84"/>
      <c r="V56" s="96">
        <f>SUBTOTAL(9,V52:V55)</f>
        <v>1009.25784</v>
      </c>
      <c r="X56" s="84"/>
      <c r="Y56" s="97">
        <f>SUBTOTAL(9,Y52:Y55)</f>
        <v>3364.1927999999998</v>
      </c>
    </row>
    <row r="57" spans="2:25" x14ac:dyDescent="0.2">
      <c r="B57" s="72" t="s">
        <v>533</v>
      </c>
      <c r="C57" s="84"/>
      <c r="D57" s="84"/>
      <c r="E57" s="84"/>
      <c r="F57" s="100" t="s">
        <v>534</v>
      </c>
      <c r="G57" s="84"/>
      <c r="H57" s="84"/>
      <c r="I57" s="84"/>
      <c r="J57" s="84"/>
      <c r="L57" s="84"/>
      <c r="M57" s="84"/>
      <c r="O57" s="84"/>
      <c r="P57" s="84"/>
      <c r="R57" s="84"/>
      <c r="S57" s="84"/>
      <c r="U57" s="84"/>
      <c r="V57" s="84"/>
      <c r="X57" s="84"/>
      <c r="Y57" s="86"/>
    </row>
    <row r="58" spans="2:25" ht="54" x14ac:dyDescent="0.2">
      <c r="B58" s="87" t="s">
        <v>535</v>
      </c>
      <c r="C58" s="88" t="s">
        <v>450</v>
      </c>
      <c r="D58" s="99">
        <v>38680</v>
      </c>
      <c r="E58" s="88" t="s">
        <v>452</v>
      </c>
      <c r="F58" s="89" t="s">
        <v>536</v>
      </c>
      <c r="G58" s="88" t="s">
        <v>420</v>
      </c>
      <c r="H58" s="101">
        <v>2000</v>
      </c>
      <c r="I58" s="91">
        <f>X58*$I$5</f>
        <v>2.1870000000000003</v>
      </c>
      <c r="J58" s="91">
        <f t="shared" ref="J58:J62" si="28">H58*I58</f>
        <v>4374.0000000000009</v>
      </c>
      <c r="L58" s="91">
        <v>2.4300000000000002</v>
      </c>
      <c r="M58" s="98">
        <v>4850</v>
      </c>
      <c r="O58" s="91">
        <f>L58/$I$5</f>
        <v>1.9440000000000002</v>
      </c>
      <c r="P58" s="98">
        <v>4850</v>
      </c>
      <c r="R58" s="91">
        <f t="shared" ref="R58:R62" si="29">(O58-(10%*O58))*0.7</f>
        <v>1.22472</v>
      </c>
      <c r="S58" s="91">
        <f t="shared" ref="S58:S62" si="30">H58*R58</f>
        <v>2449.44</v>
      </c>
      <c r="U58" s="91">
        <f t="shared" ref="U58:U62" si="31">(O58-(10%*O58))*0.3</f>
        <v>0.52488000000000001</v>
      </c>
      <c r="V58" s="91">
        <f t="shared" ref="V58:V62" si="32">H58*U58</f>
        <v>1049.76</v>
      </c>
      <c r="X58" s="91">
        <f>R58+U58</f>
        <v>1.7496</v>
      </c>
      <c r="Y58" s="92">
        <f>H58*X58</f>
        <v>3499.2000000000003</v>
      </c>
    </row>
    <row r="59" spans="2:25" ht="54" x14ac:dyDescent="0.2">
      <c r="B59" s="87" t="s">
        <v>537</v>
      </c>
      <c r="C59" s="88" t="s">
        <v>450</v>
      </c>
      <c r="D59" s="99">
        <v>39045</v>
      </c>
      <c r="E59" s="88" t="s">
        <v>452</v>
      </c>
      <c r="F59" s="89" t="s">
        <v>538</v>
      </c>
      <c r="G59" s="88" t="s">
        <v>420</v>
      </c>
      <c r="H59" s="101">
        <v>1550</v>
      </c>
      <c r="I59" s="91">
        <f>X59*$I$5</f>
        <v>3.1139999999999994</v>
      </c>
      <c r="J59" s="91">
        <f t="shared" si="28"/>
        <v>4826.6999999999989</v>
      </c>
      <c r="L59" s="91">
        <v>3.46</v>
      </c>
      <c r="M59" s="98">
        <v>5366.88</v>
      </c>
      <c r="O59" s="91">
        <f>L59/$I$5</f>
        <v>2.7679999999999998</v>
      </c>
      <c r="P59" s="98">
        <v>5366.88</v>
      </c>
      <c r="R59" s="91">
        <f t="shared" si="29"/>
        <v>1.7438399999999996</v>
      </c>
      <c r="S59" s="91">
        <f t="shared" si="30"/>
        <v>2702.9519999999993</v>
      </c>
      <c r="U59" s="91">
        <f t="shared" si="31"/>
        <v>0.74735999999999991</v>
      </c>
      <c r="V59" s="91">
        <f t="shared" si="32"/>
        <v>1158.4079999999999</v>
      </c>
      <c r="X59" s="91">
        <f>R59+U59</f>
        <v>2.4911999999999996</v>
      </c>
      <c r="Y59" s="92">
        <f>H59*X59</f>
        <v>3861.3599999999992</v>
      </c>
    </row>
    <row r="60" spans="2:25" ht="54" x14ac:dyDescent="0.2">
      <c r="B60" s="87" t="s">
        <v>539</v>
      </c>
      <c r="C60" s="88" t="s">
        <v>450</v>
      </c>
      <c r="D60" s="99">
        <v>39410</v>
      </c>
      <c r="E60" s="88" t="s">
        <v>452</v>
      </c>
      <c r="F60" s="89" t="s">
        <v>540</v>
      </c>
      <c r="G60" s="88" t="s">
        <v>420</v>
      </c>
      <c r="H60" s="90">
        <v>75</v>
      </c>
      <c r="I60" s="91">
        <f>X60*$I$5</f>
        <v>4.3289999999999997</v>
      </c>
      <c r="J60" s="91">
        <f t="shared" si="28"/>
        <v>324.67499999999995</v>
      </c>
      <c r="L60" s="91">
        <v>4.8099999999999996</v>
      </c>
      <c r="M60" s="91">
        <v>360.94</v>
      </c>
      <c r="O60" s="91">
        <f>L60/$I$5</f>
        <v>3.8479999999999999</v>
      </c>
      <c r="P60" s="91">
        <v>360.94</v>
      </c>
      <c r="R60" s="91">
        <f t="shared" si="29"/>
        <v>2.4242399999999997</v>
      </c>
      <c r="S60" s="91">
        <f t="shared" si="30"/>
        <v>181.81799999999998</v>
      </c>
      <c r="U60" s="91">
        <f t="shared" si="31"/>
        <v>1.0389599999999999</v>
      </c>
      <c r="V60" s="91">
        <f t="shared" si="32"/>
        <v>77.921999999999997</v>
      </c>
      <c r="X60" s="91">
        <f>R60+U60</f>
        <v>3.4631999999999996</v>
      </c>
      <c r="Y60" s="92">
        <f>H60*X60</f>
        <v>259.73999999999995</v>
      </c>
    </row>
    <row r="61" spans="2:25" ht="54" x14ac:dyDescent="0.2">
      <c r="B61" s="87" t="s">
        <v>541</v>
      </c>
      <c r="C61" s="88" t="s">
        <v>450</v>
      </c>
      <c r="D61" s="99">
        <v>39776</v>
      </c>
      <c r="E61" s="88" t="s">
        <v>452</v>
      </c>
      <c r="F61" s="89" t="s">
        <v>542</v>
      </c>
      <c r="G61" s="88" t="s">
        <v>420</v>
      </c>
      <c r="H61" s="90">
        <v>10</v>
      </c>
      <c r="I61" s="91">
        <f>X61*$I$5</f>
        <v>6.9300000000000006</v>
      </c>
      <c r="J61" s="91">
        <f t="shared" si="28"/>
        <v>69.300000000000011</v>
      </c>
      <c r="L61" s="91">
        <v>7.7</v>
      </c>
      <c r="M61" s="91">
        <v>77</v>
      </c>
      <c r="O61" s="91">
        <f>L61/$I$5</f>
        <v>6.16</v>
      </c>
      <c r="P61" s="91">
        <v>77</v>
      </c>
      <c r="R61" s="91">
        <f t="shared" si="29"/>
        <v>3.8808000000000002</v>
      </c>
      <c r="S61" s="91">
        <f t="shared" si="30"/>
        <v>38.808</v>
      </c>
      <c r="U61" s="91">
        <f t="shared" si="31"/>
        <v>1.6632</v>
      </c>
      <c r="V61" s="91">
        <f t="shared" si="32"/>
        <v>16.632000000000001</v>
      </c>
      <c r="X61" s="91">
        <f>R61+U61</f>
        <v>5.5440000000000005</v>
      </c>
      <c r="Y61" s="92">
        <f>H61*X61</f>
        <v>55.440000000000005</v>
      </c>
    </row>
    <row r="62" spans="2:25" ht="54" x14ac:dyDescent="0.2">
      <c r="B62" s="87" t="s">
        <v>543</v>
      </c>
      <c r="C62" s="88" t="s">
        <v>450</v>
      </c>
      <c r="D62" s="99">
        <v>40506</v>
      </c>
      <c r="E62" s="88" t="s">
        <v>452</v>
      </c>
      <c r="F62" s="89" t="s">
        <v>544</v>
      </c>
      <c r="G62" s="88" t="s">
        <v>420</v>
      </c>
      <c r="H62" s="90">
        <v>5</v>
      </c>
      <c r="I62" s="91">
        <f>X62*$I$5</f>
        <v>15.254999999999995</v>
      </c>
      <c r="J62" s="91">
        <f t="shared" si="28"/>
        <v>76.274999999999977</v>
      </c>
      <c r="L62" s="91">
        <v>16.95</v>
      </c>
      <c r="M62" s="91">
        <v>84.75</v>
      </c>
      <c r="O62" s="91">
        <f>L62/$I$5</f>
        <v>13.559999999999999</v>
      </c>
      <c r="P62" s="91">
        <v>84.75</v>
      </c>
      <c r="R62" s="91">
        <f t="shared" si="29"/>
        <v>8.542799999999998</v>
      </c>
      <c r="S62" s="91">
        <f t="shared" si="30"/>
        <v>42.713999999999992</v>
      </c>
      <c r="U62" s="91">
        <f t="shared" si="31"/>
        <v>3.6611999999999996</v>
      </c>
      <c r="V62" s="91">
        <f t="shared" si="32"/>
        <v>18.305999999999997</v>
      </c>
      <c r="X62" s="91">
        <f>R62+U62</f>
        <v>12.203999999999997</v>
      </c>
      <c r="Y62" s="92">
        <f>H62*X62</f>
        <v>61.019999999999982</v>
      </c>
    </row>
    <row r="63" spans="2:25" x14ac:dyDescent="0.2">
      <c r="B63" s="94"/>
      <c r="C63" s="84"/>
      <c r="D63" s="84"/>
      <c r="E63" s="84"/>
      <c r="F63" s="95" t="s">
        <v>545</v>
      </c>
      <c r="G63" s="84"/>
      <c r="H63" s="84"/>
      <c r="I63" s="84"/>
      <c r="J63" s="96">
        <f>SUBTOTAL(9,J58:J62)</f>
        <v>9670.9499999999989</v>
      </c>
      <c r="L63" s="84"/>
      <c r="M63" s="96">
        <v>10739.56</v>
      </c>
      <c r="O63" s="84"/>
      <c r="P63" s="96">
        <f>SUBTOTAL(9,P58:P62)</f>
        <v>10739.570000000002</v>
      </c>
      <c r="R63" s="84"/>
      <c r="S63" s="96">
        <f>SUBTOTAL(9,S58:S62)</f>
        <v>5415.732</v>
      </c>
      <c r="U63" s="84"/>
      <c r="V63" s="96">
        <f>SUBTOTAL(9,V58:V62)</f>
        <v>2321.0279999999998</v>
      </c>
      <c r="X63" s="84"/>
      <c r="Y63" s="97">
        <f>SUBTOTAL(9,Y58:Y62)</f>
        <v>7736.7599999999984</v>
      </c>
    </row>
    <row r="64" spans="2:25" x14ac:dyDescent="0.2">
      <c r="B64" s="72" t="s">
        <v>546</v>
      </c>
      <c r="C64" s="84"/>
      <c r="D64" s="84"/>
      <c r="E64" s="84"/>
      <c r="F64" s="85" t="s">
        <v>547</v>
      </c>
      <c r="G64" s="84"/>
      <c r="H64" s="84"/>
      <c r="I64" s="84"/>
      <c r="J64" s="84"/>
      <c r="L64" s="84"/>
      <c r="M64" s="84"/>
      <c r="O64" s="84"/>
      <c r="P64" s="84"/>
      <c r="R64" s="84"/>
      <c r="S64" s="84"/>
      <c r="U64" s="84"/>
      <c r="V64" s="84"/>
      <c r="X64" s="84"/>
      <c r="Y64" s="86"/>
    </row>
    <row r="65" spans="2:25" ht="40.5" x14ac:dyDescent="0.2">
      <c r="B65" s="87" t="s">
        <v>548</v>
      </c>
      <c r="C65" s="88" t="s">
        <v>416</v>
      </c>
      <c r="D65" s="88" t="s">
        <v>549</v>
      </c>
      <c r="E65" s="88" t="s">
        <v>418</v>
      </c>
      <c r="F65" s="89" t="s">
        <v>550</v>
      </c>
      <c r="G65" s="88" t="s">
        <v>433</v>
      </c>
      <c r="H65" s="90">
        <v>1</v>
      </c>
      <c r="I65" s="91">
        <f t="shared" ref="I65:I74" si="33">X65*$I$5</f>
        <v>770.40899999999988</v>
      </c>
      <c r="J65" s="91">
        <f t="shared" ref="J65:J73" si="34">H65*I65</f>
        <v>770.40899999999988</v>
      </c>
      <c r="L65" s="91">
        <v>856.01</v>
      </c>
      <c r="M65" s="91">
        <v>856.01</v>
      </c>
      <c r="O65" s="91">
        <f t="shared" ref="O65:O74" si="35">L65/$I$5</f>
        <v>684.80799999999999</v>
      </c>
      <c r="P65" s="91">
        <v>856.01</v>
      </c>
      <c r="R65" s="91">
        <f t="shared" ref="R65:R73" si="36">(O65-(10%*O65))*0.7</f>
        <v>431.42903999999993</v>
      </c>
      <c r="S65" s="91">
        <f t="shared" ref="S65:S74" si="37">H65*R65</f>
        <v>431.42903999999993</v>
      </c>
      <c r="U65" s="91">
        <f t="shared" ref="U65:U74" si="38">(O65-(10%*O65))*0.3</f>
        <v>184.89815999999999</v>
      </c>
      <c r="V65" s="91">
        <f t="shared" ref="V65:V74" si="39">H65*U65</f>
        <v>184.89815999999999</v>
      </c>
      <c r="X65" s="91">
        <f t="shared" ref="X65:X74" si="40">R65+U65</f>
        <v>616.32719999999995</v>
      </c>
      <c r="Y65" s="92">
        <f t="shared" ref="Y65:Y74" si="41">H65*X65</f>
        <v>616.32719999999995</v>
      </c>
    </row>
    <row r="66" spans="2:25" ht="27" x14ac:dyDescent="0.2">
      <c r="B66" s="87" t="s">
        <v>551</v>
      </c>
      <c r="C66" s="88" t="s">
        <v>416</v>
      </c>
      <c r="D66" s="88" t="s">
        <v>552</v>
      </c>
      <c r="E66" s="88" t="s">
        <v>418</v>
      </c>
      <c r="F66" s="89" t="s">
        <v>553</v>
      </c>
      <c r="G66" s="88" t="s">
        <v>433</v>
      </c>
      <c r="H66" s="90">
        <v>1</v>
      </c>
      <c r="I66" s="91">
        <f t="shared" si="33"/>
        <v>100.035</v>
      </c>
      <c r="J66" s="91">
        <f t="shared" si="34"/>
        <v>100.035</v>
      </c>
      <c r="L66" s="91">
        <v>111.15</v>
      </c>
      <c r="M66" s="91">
        <v>111.15</v>
      </c>
      <c r="O66" s="91">
        <f t="shared" si="35"/>
        <v>88.92</v>
      </c>
      <c r="P66" s="91">
        <v>111.15</v>
      </c>
      <c r="R66" s="91">
        <f t="shared" si="36"/>
        <v>56.019599999999997</v>
      </c>
      <c r="S66" s="91">
        <f t="shared" si="37"/>
        <v>56.019599999999997</v>
      </c>
      <c r="U66" s="91">
        <f t="shared" si="38"/>
        <v>24.008400000000002</v>
      </c>
      <c r="V66" s="91">
        <f t="shared" si="39"/>
        <v>24.008400000000002</v>
      </c>
      <c r="X66" s="91">
        <f t="shared" si="40"/>
        <v>80.027999999999992</v>
      </c>
      <c r="Y66" s="92">
        <f t="shared" si="41"/>
        <v>80.027999999999992</v>
      </c>
    </row>
    <row r="67" spans="2:25" ht="27" x14ac:dyDescent="0.2">
      <c r="B67" s="87" t="s">
        <v>554</v>
      </c>
      <c r="C67" s="88" t="s">
        <v>416</v>
      </c>
      <c r="D67" s="88" t="s">
        <v>555</v>
      </c>
      <c r="E67" s="88" t="s">
        <v>418</v>
      </c>
      <c r="F67" s="89" t="s">
        <v>556</v>
      </c>
      <c r="G67" s="88" t="s">
        <v>433</v>
      </c>
      <c r="H67" s="90">
        <v>1</v>
      </c>
      <c r="I67" s="91">
        <f t="shared" si="33"/>
        <v>59.436</v>
      </c>
      <c r="J67" s="91">
        <f t="shared" si="34"/>
        <v>59.436</v>
      </c>
      <c r="L67" s="91">
        <v>66.040000000000006</v>
      </c>
      <c r="M67" s="91">
        <v>66.040000000000006</v>
      </c>
      <c r="O67" s="91">
        <f t="shared" si="35"/>
        <v>52.832000000000008</v>
      </c>
      <c r="P67" s="91">
        <v>66.040000000000006</v>
      </c>
      <c r="R67" s="91">
        <f t="shared" si="36"/>
        <v>33.28416</v>
      </c>
      <c r="S67" s="91">
        <f t="shared" si="37"/>
        <v>33.28416</v>
      </c>
      <c r="U67" s="91">
        <f t="shared" si="38"/>
        <v>14.264640000000002</v>
      </c>
      <c r="V67" s="91">
        <f t="shared" si="39"/>
        <v>14.264640000000002</v>
      </c>
      <c r="X67" s="91">
        <f t="shared" si="40"/>
        <v>47.5488</v>
      </c>
      <c r="Y67" s="92">
        <f t="shared" si="41"/>
        <v>47.5488</v>
      </c>
    </row>
    <row r="68" spans="2:25" ht="27" x14ac:dyDescent="0.2">
      <c r="B68" s="87" t="s">
        <v>557</v>
      </c>
      <c r="C68" s="88" t="s">
        <v>488</v>
      </c>
      <c r="D68" s="84"/>
      <c r="E68" s="88" t="s">
        <v>489</v>
      </c>
      <c r="F68" s="89" t="s">
        <v>558</v>
      </c>
      <c r="G68" s="88" t="s">
        <v>433</v>
      </c>
      <c r="H68" s="90">
        <v>1</v>
      </c>
      <c r="I68" s="91">
        <f t="shared" si="33"/>
        <v>61.649999999999991</v>
      </c>
      <c r="J68" s="91">
        <f t="shared" si="34"/>
        <v>61.649999999999991</v>
      </c>
      <c r="L68" s="91">
        <v>68.5</v>
      </c>
      <c r="M68" s="91">
        <v>68.5</v>
      </c>
      <c r="O68" s="91">
        <f t="shared" si="35"/>
        <v>54.8</v>
      </c>
      <c r="P68" s="91">
        <v>68.5</v>
      </c>
      <c r="R68" s="91">
        <f t="shared" si="36"/>
        <v>34.523999999999994</v>
      </c>
      <c r="S68" s="91">
        <f t="shared" si="37"/>
        <v>34.523999999999994</v>
      </c>
      <c r="U68" s="91">
        <f t="shared" si="38"/>
        <v>14.795999999999998</v>
      </c>
      <c r="V68" s="91">
        <f t="shared" si="39"/>
        <v>14.795999999999998</v>
      </c>
      <c r="X68" s="91">
        <f t="shared" si="40"/>
        <v>49.319999999999993</v>
      </c>
      <c r="Y68" s="92">
        <f t="shared" si="41"/>
        <v>49.319999999999993</v>
      </c>
    </row>
    <row r="69" spans="2:25" ht="27" x14ac:dyDescent="0.2">
      <c r="B69" s="87" t="s">
        <v>559</v>
      </c>
      <c r="C69" s="88" t="s">
        <v>416</v>
      </c>
      <c r="D69" s="88" t="s">
        <v>560</v>
      </c>
      <c r="E69" s="88" t="s">
        <v>418</v>
      </c>
      <c r="F69" s="89" t="s">
        <v>561</v>
      </c>
      <c r="G69" s="88" t="s">
        <v>433</v>
      </c>
      <c r="H69" s="90">
        <v>3</v>
      </c>
      <c r="I69" s="91">
        <f t="shared" si="33"/>
        <v>19.737000000000002</v>
      </c>
      <c r="J69" s="91">
        <f t="shared" si="34"/>
        <v>59.211000000000006</v>
      </c>
      <c r="L69" s="91">
        <v>21.93</v>
      </c>
      <c r="M69" s="91">
        <v>65.78</v>
      </c>
      <c r="O69" s="91">
        <f t="shared" si="35"/>
        <v>17.544</v>
      </c>
      <c r="P69" s="91">
        <v>65.78</v>
      </c>
      <c r="R69" s="91">
        <f t="shared" si="36"/>
        <v>11.052719999999999</v>
      </c>
      <c r="S69" s="91">
        <f t="shared" si="37"/>
        <v>33.158159999999995</v>
      </c>
      <c r="U69" s="91">
        <f t="shared" si="38"/>
        <v>4.7368800000000002</v>
      </c>
      <c r="V69" s="91">
        <f t="shared" si="39"/>
        <v>14.210640000000001</v>
      </c>
      <c r="X69" s="91">
        <f t="shared" si="40"/>
        <v>15.7896</v>
      </c>
      <c r="Y69" s="92">
        <f t="shared" si="41"/>
        <v>47.3688</v>
      </c>
    </row>
    <row r="70" spans="2:25" ht="27" x14ac:dyDescent="0.2">
      <c r="B70" s="87" t="s">
        <v>562</v>
      </c>
      <c r="C70" s="88" t="s">
        <v>416</v>
      </c>
      <c r="D70" s="88" t="s">
        <v>563</v>
      </c>
      <c r="E70" s="88" t="s">
        <v>418</v>
      </c>
      <c r="F70" s="89" t="s">
        <v>564</v>
      </c>
      <c r="G70" s="88" t="s">
        <v>433</v>
      </c>
      <c r="H70" s="90">
        <v>14</v>
      </c>
      <c r="I70" s="91">
        <f t="shared" si="33"/>
        <v>19.737000000000002</v>
      </c>
      <c r="J70" s="91">
        <f t="shared" si="34"/>
        <v>276.31800000000004</v>
      </c>
      <c r="L70" s="91">
        <v>21.93</v>
      </c>
      <c r="M70" s="91">
        <v>306.95</v>
      </c>
      <c r="O70" s="91">
        <f t="shared" si="35"/>
        <v>17.544</v>
      </c>
      <c r="P70" s="91">
        <v>306.95</v>
      </c>
      <c r="R70" s="91">
        <f t="shared" si="36"/>
        <v>11.052719999999999</v>
      </c>
      <c r="S70" s="91">
        <f t="shared" si="37"/>
        <v>154.73808</v>
      </c>
      <c r="U70" s="91">
        <f t="shared" si="38"/>
        <v>4.7368800000000002</v>
      </c>
      <c r="V70" s="91">
        <f t="shared" si="39"/>
        <v>66.316320000000005</v>
      </c>
      <c r="X70" s="91">
        <f t="shared" si="40"/>
        <v>15.7896</v>
      </c>
      <c r="Y70" s="92">
        <f t="shared" si="41"/>
        <v>221.05439999999999</v>
      </c>
    </row>
    <row r="71" spans="2:25" ht="27" x14ac:dyDescent="0.2">
      <c r="B71" s="87" t="s">
        <v>565</v>
      </c>
      <c r="C71" s="88" t="s">
        <v>450</v>
      </c>
      <c r="D71" s="99">
        <v>37215</v>
      </c>
      <c r="E71" s="88" t="s">
        <v>452</v>
      </c>
      <c r="F71" s="89" t="s">
        <v>566</v>
      </c>
      <c r="G71" s="88" t="s">
        <v>433</v>
      </c>
      <c r="H71" s="90">
        <v>4</v>
      </c>
      <c r="I71" s="91">
        <f t="shared" si="33"/>
        <v>138.92400000000004</v>
      </c>
      <c r="J71" s="91">
        <f t="shared" si="34"/>
        <v>555.69600000000014</v>
      </c>
      <c r="L71" s="91">
        <v>154.36000000000001</v>
      </c>
      <c r="M71" s="91">
        <v>617.45000000000005</v>
      </c>
      <c r="O71" s="91">
        <f t="shared" si="35"/>
        <v>123.48800000000001</v>
      </c>
      <c r="P71" s="91">
        <v>617.45000000000005</v>
      </c>
      <c r="R71" s="91">
        <f t="shared" si="36"/>
        <v>77.797440000000009</v>
      </c>
      <c r="S71" s="91">
        <f t="shared" si="37"/>
        <v>311.18976000000004</v>
      </c>
      <c r="U71" s="91">
        <f t="shared" si="38"/>
        <v>33.341760000000001</v>
      </c>
      <c r="V71" s="91">
        <f t="shared" si="39"/>
        <v>133.36704</v>
      </c>
      <c r="X71" s="91">
        <f t="shared" si="40"/>
        <v>111.13920000000002</v>
      </c>
      <c r="Y71" s="92">
        <f t="shared" si="41"/>
        <v>444.55680000000007</v>
      </c>
    </row>
    <row r="72" spans="2:25" ht="27" x14ac:dyDescent="0.2">
      <c r="B72" s="87" t="s">
        <v>567</v>
      </c>
      <c r="C72" s="88" t="s">
        <v>450</v>
      </c>
      <c r="D72" s="99">
        <v>37580</v>
      </c>
      <c r="E72" s="88" t="s">
        <v>452</v>
      </c>
      <c r="F72" s="89" t="s">
        <v>568</v>
      </c>
      <c r="G72" s="88" t="s">
        <v>433</v>
      </c>
      <c r="H72" s="90">
        <v>1</v>
      </c>
      <c r="I72" s="91">
        <f t="shared" si="33"/>
        <v>150.17399999999998</v>
      </c>
      <c r="J72" s="91">
        <f t="shared" si="34"/>
        <v>150.17399999999998</v>
      </c>
      <c r="L72" s="91">
        <v>166.86</v>
      </c>
      <c r="M72" s="91">
        <v>166.86</v>
      </c>
      <c r="O72" s="91">
        <f t="shared" si="35"/>
        <v>133.488</v>
      </c>
      <c r="P72" s="91">
        <v>166.86</v>
      </c>
      <c r="R72" s="91">
        <f t="shared" si="36"/>
        <v>84.097439999999992</v>
      </c>
      <c r="S72" s="91">
        <f t="shared" si="37"/>
        <v>84.097439999999992</v>
      </c>
      <c r="U72" s="91">
        <f t="shared" si="38"/>
        <v>36.041759999999996</v>
      </c>
      <c r="V72" s="91">
        <f t="shared" si="39"/>
        <v>36.041759999999996</v>
      </c>
      <c r="X72" s="91">
        <f t="shared" si="40"/>
        <v>120.13919999999999</v>
      </c>
      <c r="Y72" s="92">
        <f t="shared" si="41"/>
        <v>120.13919999999999</v>
      </c>
    </row>
    <row r="73" spans="2:25" ht="27" x14ac:dyDescent="0.2">
      <c r="B73" s="87" t="s">
        <v>569</v>
      </c>
      <c r="C73" s="88" t="s">
        <v>450</v>
      </c>
      <c r="D73" s="88" t="s">
        <v>570</v>
      </c>
      <c r="E73" s="88" t="s">
        <v>452</v>
      </c>
      <c r="F73" s="89" t="s">
        <v>571</v>
      </c>
      <c r="G73" s="88" t="s">
        <v>433</v>
      </c>
      <c r="H73" s="90">
        <v>4</v>
      </c>
      <c r="I73" s="91">
        <f t="shared" si="33"/>
        <v>77.048999999999992</v>
      </c>
      <c r="J73" s="91">
        <f t="shared" si="34"/>
        <v>308.19599999999997</v>
      </c>
      <c r="L73" s="91">
        <v>85.61</v>
      </c>
      <c r="M73" s="91">
        <v>342.45</v>
      </c>
      <c r="O73" s="91">
        <f t="shared" si="35"/>
        <v>68.488</v>
      </c>
      <c r="P73" s="91">
        <v>342.45</v>
      </c>
      <c r="R73" s="91">
        <f t="shared" si="36"/>
        <v>43.147439999999996</v>
      </c>
      <c r="S73" s="91">
        <f t="shared" si="37"/>
        <v>172.58975999999998</v>
      </c>
      <c r="U73" s="91">
        <f t="shared" si="38"/>
        <v>18.491759999999999</v>
      </c>
      <c r="V73" s="91">
        <f t="shared" si="39"/>
        <v>73.967039999999997</v>
      </c>
      <c r="X73" s="91">
        <f t="shared" si="40"/>
        <v>61.639199999999995</v>
      </c>
      <c r="Y73" s="92">
        <f t="shared" si="41"/>
        <v>246.55679999999998</v>
      </c>
    </row>
    <row r="74" spans="2:25" ht="27" x14ac:dyDescent="0.2">
      <c r="B74" s="87" t="s">
        <v>572</v>
      </c>
      <c r="C74" s="88" t="s">
        <v>488</v>
      </c>
      <c r="D74" s="84"/>
      <c r="E74" s="88" t="s">
        <v>489</v>
      </c>
      <c r="F74" s="89" t="s">
        <v>573</v>
      </c>
      <c r="G74" s="88" t="s">
        <v>433</v>
      </c>
      <c r="H74" s="90">
        <v>1</v>
      </c>
      <c r="I74" s="91">
        <f t="shared" si="33"/>
        <v>229.83799999999997</v>
      </c>
      <c r="J74" s="91">
        <f>(H74*I74)</f>
        <v>229.83799999999997</v>
      </c>
      <c r="L74" s="91">
        <v>260.77999999999997</v>
      </c>
      <c r="M74" s="91">
        <v>260.77999999999997</v>
      </c>
      <c r="O74" s="91">
        <f t="shared" si="35"/>
        <v>208.62399999999997</v>
      </c>
      <c r="P74" s="91">
        <v>260.77999999999997</v>
      </c>
      <c r="R74" s="91">
        <f>((O74-(10%*O74))*0.7)-3.8912</f>
        <v>127.54191999999998</v>
      </c>
      <c r="S74" s="91">
        <f t="shared" si="37"/>
        <v>127.54191999999998</v>
      </c>
      <c r="U74" s="91">
        <f t="shared" si="38"/>
        <v>56.328479999999985</v>
      </c>
      <c r="V74" s="91">
        <f t="shared" si="39"/>
        <v>56.328479999999985</v>
      </c>
      <c r="X74" s="91">
        <f t="shared" si="40"/>
        <v>183.87039999999996</v>
      </c>
      <c r="Y74" s="92">
        <f t="shared" si="41"/>
        <v>183.87039999999996</v>
      </c>
    </row>
    <row r="75" spans="2:25" x14ac:dyDescent="0.2">
      <c r="B75" s="94"/>
      <c r="C75" s="84"/>
      <c r="D75" s="84"/>
      <c r="E75" s="84"/>
      <c r="F75" s="95" t="s">
        <v>574</v>
      </c>
      <c r="G75" s="84"/>
      <c r="H75" s="84"/>
      <c r="I75" s="84"/>
      <c r="J75" s="96">
        <f>SUBTOTAL(9,J65:J74)</f>
        <v>2570.9629999999997</v>
      </c>
      <c r="L75" s="84"/>
      <c r="M75" s="96">
        <v>2861.96</v>
      </c>
      <c r="O75" s="84"/>
      <c r="P75" s="96">
        <f>SUBTOTAL(9,P65:P74)</f>
        <v>2861.9700000000003</v>
      </c>
      <c r="R75" s="84"/>
      <c r="S75" s="96">
        <f>SUBTOTAL(9,S65:S74)</f>
        <v>1438.5719199999999</v>
      </c>
      <c r="U75" s="84"/>
      <c r="V75" s="96">
        <f>SUBTOTAL(9,V65:V74)</f>
        <v>618.19848000000013</v>
      </c>
      <c r="X75" s="84"/>
      <c r="Y75" s="97">
        <f>SUBTOTAL(9,Y65:Y74)</f>
        <v>2056.7703999999999</v>
      </c>
    </row>
    <row r="76" spans="2:25" x14ac:dyDescent="0.2">
      <c r="B76" s="102"/>
      <c r="C76" s="103"/>
      <c r="D76" s="103"/>
      <c r="E76" s="103"/>
      <c r="F76" s="104" t="s">
        <v>575</v>
      </c>
      <c r="G76" s="105"/>
      <c r="H76" s="105"/>
      <c r="I76" s="105"/>
      <c r="J76" s="106">
        <f>SUBTOTAL(9,J9:J75)</f>
        <v>45411.710000000014</v>
      </c>
      <c r="K76" s="107"/>
      <c r="L76" s="105"/>
      <c r="M76" s="106">
        <v>50457.46</v>
      </c>
      <c r="N76" s="107"/>
      <c r="O76" s="105"/>
      <c r="P76" s="106">
        <f>SUBTOTAL(9,P9:P75)</f>
        <v>50364.873999999989</v>
      </c>
      <c r="Q76" s="107"/>
      <c r="R76" s="105"/>
      <c r="S76" s="106">
        <f>SUBTOTAL(9,S9:S75)</f>
        <v>25429.390239999993</v>
      </c>
      <c r="T76" s="107"/>
      <c r="U76" s="105"/>
      <c r="V76" s="106">
        <f>SUBTOTAL(9,V9:V75)</f>
        <v>10899.97776</v>
      </c>
      <c r="W76" s="107"/>
      <c r="X76" s="105"/>
      <c r="Y76" s="108">
        <f>SUBTOTAL(9,Y9:Y75)</f>
        <v>36329.367999999988</v>
      </c>
    </row>
    <row r="78" spans="2:25" ht="13.5" x14ac:dyDescent="0.2">
      <c r="J78" s="109">
        <f>J76-M78</f>
        <v>0</v>
      </c>
      <c r="M78" s="3">
        <v>45411.71</v>
      </c>
    </row>
    <row r="79" spans="2:25" x14ac:dyDescent="0.2">
      <c r="M79" s="110">
        <f>100%-(M78/M76)</f>
        <v>0.10000007927469989</v>
      </c>
    </row>
    <row r="80" spans="2:25" x14ac:dyDescent="0.2">
      <c r="J80" s="55">
        <f>J78/1.25</f>
        <v>0</v>
      </c>
    </row>
  </sheetData>
  <mergeCells count="12">
    <mergeCell ref="I2:J2"/>
    <mergeCell ref="H4:J4"/>
    <mergeCell ref="L5:M5"/>
    <mergeCell ref="O5:P5"/>
    <mergeCell ref="R5:S5"/>
    <mergeCell ref="X5:Y5"/>
    <mergeCell ref="L6:M6"/>
    <mergeCell ref="O6:P6"/>
    <mergeCell ref="R6:S6"/>
    <mergeCell ref="U6:V6"/>
    <mergeCell ref="X6:Y6"/>
    <mergeCell ref="U5:V5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46"/>
  <sheetViews>
    <sheetView showGridLines="0" zoomScale="85" zoomScaleNormal="85" workbookViewId="0">
      <pane ySplit="6" topLeftCell="A7" activePane="bottomLeft" state="frozen"/>
      <selection pane="bottomLeft" activeCell="H6" sqref="H6"/>
    </sheetView>
  </sheetViews>
  <sheetFormatPr defaultRowHeight="12.75" x14ac:dyDescent="0.2"/>
  <cols>
    <col min="1" max="1" width="9.33203125" style="1"/>
    <col min="2" max="2" width="17.33203125" style="1" customWidth="1"/>
    <col min="3" max="3" width="23.83203125" style="1" customWidth="1"/>
    <col min="4" max="4" width="19.6640625" style="2" customWidth="1"/>
    <col min="5" max="5" width="26" style="1" hidden="1" customWidth="1"/>
    <col min="6" max="6" width="62.1640625" style="1" customWidth="1"/>
    <col min="7" max="7" width="10.83203125" style="1" customWidth="1"/>
    <col min="8" max="8" width="16.1640625" style="1" customWidth="1"/>
    <col min="9" max="9" width="15.5" style="1" customWidth="1"/>
    <col min="10" max="10" width="17.5" style="1" customWidth="1"/>
    <col min="11" max="11" width="1.83203125" style="1" customWidth="1"/>
    <col min="12" max="12" width="15.5" style="1" hidden="1" customWidth="1"/>
    <col min="13" max="13" width="17.5" style="1" hidden="1" customWidth="1"/>
    <col min="14" max="14" width="1.83203125" style="1" hidden="1" customWidth="1"/>
    <col min="15" max="15" width="15.5" style="1" hidden="1" customWidth="1"/>
    <col min="16" max="16" width="17.5" style="1" hidden="1" customWidth="1"/>
    <col min="17" max="17" width="1.83203125" style="1" hidden="1" customWidth="1"/>
    <col min="18" max="18" width="15.5" style="1" customWidth="1"/>
    <col min="19" max="19" width="17.5" style="1" customWidth="1"/>
    <col min="20" max="20" width="1.83203125" style="1" customWidth="1"/>
    <col min="21" max="21" width="15.5" style="1" customWidth="1"/>
    <col min="22" max="22" width="17.5" style="1" customWidth="1"/>
    <col min="23" max="23" width="1.83203125" style="1" customWidth="1"/>
    <col min="24" max="24" width="15.5" style="1" customWidth="1"/>
    <col min="25" max="25" width="17.5" style="1" customWidth="1"/>
    <col min="26" max="16384" width="9.33203125" style="1"/>
  </cols>
  <sheetData>
    <row r="1" spans="2:25" x14ac:dyDescent="0.2">
      <c r="E1" s="27"/>
      <c r="L1" s="27"/>
      <c r="M1" s="27"/>
      <c r="N1" s="27"/>
      <c r="O1" s="27"/>
      <c r="P1" s="27"/>
    </row>
    <row r="2" spans="2:25" ht="33" customHeight="1" x14ac:dyDescent="0.2">
      <c r="B2" s="129"/>
      <c r="C2" s="130"/>
      <c r="D2" s="130"/>
      <c r="E2" s="130"/>
      <c r="F2" s="130"/>
      <c r="G2" s="131"/>
      <c r="H2" s="132" t="s">
        <v>576</v>
      </c>
      <c r="I2" s="133"/>
      <c r="J2" s="134"/>
      <c r="K2" s="135"/>
      <c r="L2" s="133"/>
      <c r="M2" s="134"/>
      <c r="N2" s="135"/>
      <c r="O2" s="133"/>
      <c r="P2" s="134"/>
      <c r="Q2" s="135"/>
      <c r="R2" s="133"/>
      <c r="S2" s="134"/>
      <c r="T2" s="135"/>
      <c r="U2" s="133"/>
      <c r="V2" s="134"/>
      <c r="W2" s="135"/>
      <c r="X2" s="133"/>
      <c r="Y2" s="136"/>
    </row>
    <row r="3" spans="2:25" ht="29.25" customHeight="1" x14ac:dyDescent="0.2">
      <c r="B3" s="137"/>
      <c r="C3" s="123"/>
      <c r="D3" s="123"/>
      <c r="E3" s="123"/>
      <c r="F3" s="123"/>
      <c r="G3" s="124"/>
      <c r="H3" s="111" t="s">
        <v>173</v>
      </c>
      <c r="I3" s="125">
        <v>1.25</v>
      </c>
      <c r="J3" s="126"/>
      <c r="K3" s="55"/>
      <c r="L3" s="170" t="s">
        <v>395</v>
      </c>
      <c r="M3" s="171"/>
      <c r="N3" s="55"/>
      <c r="O3" s="170" t="s">
        <v>396</v>
      </c>
      <c r="P3" s="171"/>
      <c r="Q3" s="55"/>
      <c r="R3" s="160" t="s">
        <v>397</v>
      </c>
      <c r="S3" s="172"/>
      <c r="T3" s="55"/>
      <c r="U3" s="160" t="s">
        <v>398</v>
      </c>
      <c r="V3" s="172"/>
      <c r="W3" s="55"/>
      <c r="X3" s="160" t="s">
        <v>399</v>
      </c>
      <c r="Y3" s="161"/>
    </row>
    <row r="4" spans="2:25" ht="12.75" customHeight="1" x14ac:dyDescent="0.2">
      <c r="B4" s="138" t="s">
        <v>0</v>
      </c>
      <c r="C4" s="16" t="s">
        <v>577</v>
      </c>
      <c r="D4" s="121"/>
      <c r="E4" s="121"/>
      <c r="F4" s="121"/>
      <c r="G4" s="121"/>
      <c r="H4" s="122"/>
      <c r="I4" s="16" t="s">
        <v>578</v>
      </c>
      <c r="J4" s="122"/>
      <c r="L4" s="16" t="s">
        <v>578</v>
      </c>
      <c r="M4" s="122"/>
      <c r="O4" s="16"/>
      <c r="P4" s="122"/>
      <c r="R4" s="16"/>
      <c r="S4" s="122"/>
      <c r="U4" s="16"/>
      <c r="V4" s="122"/>
      <c r="X4" s="16"/>
      <c r="Y4" s="139"/>
    </row>
    <row r="5" spans="2:25" ht="12.75" customHeight="1" x14ac:dyDescent="0.2">
      <c r="B5" s="138" t="s">
        <v>1</v>
      </c>
      <c r="C5" s="16" t="s">
        <v>579</v>
      </c>
      <c r="D5" s="121"/>
      <c r="E5" s="121"/>
      <c r="F5" s="121"/>
      <c r="G5" s="121"/>
      <c r="H5" s="121"/>
      <c r="I5" s="121"/>
      <c r="J5" s="122"/>
      <c r="L5" s="121"/>
      <c r="M5" s="122"/>
      <c r="O5" s="121"/>
      <c r="P5" s="122"/>
      <c r="R5" s="121"/>
      <c r="S5" s="122"/>
      <c r="U5" s="121"/>
      <c r="V5" s="122"/>
      <c r="X5" s="121"/>
      <c r="Y5" s="139"/>
    </row>
    <row r="6" spans="2:25" ht="51.75" x14ac:dyDescent="0.2">
      <c r="B6" s="140" t="s">
        <v>2</v>
      </c>
      <c r="C6" s="8" t="s">
        <v>580</v>
      </c>
      <c r="D6" s="8" t="s">
        <v>581</v>
      </c>
      <c r="E6" s="8" t="s">
        <v>582</v>
      </c>
      <c r="F6" s="8" t="s">
        <v>374</v>
      </c>
      <c r="G6" s="7" t="s">
        <v>3</v>
      </c>
      <c r="H6" s="112" t="s">
        <v>4</v>
      </c>
      <c r="I6" s="153" t="s">
        <v>653</v>
      </c>
      <c r="J6" s="79" t="s">
        <v>654</v>
      </c>
      <c r="K6" s="81"/>
      <c r="L6" s="153" t="s">
        <v>653</v>
      </c>
      <c r="M6" s="79" t="s">
        <v>654</v>
      </c>
      <c r="N6" s="81"/>
      <c r="O6" s="153" t="s">
        <v>655</v>
      </c>
      <c r="P6" s="79" t="s">
        <v>656</v>
      </c>
      <c r="Q6" s="81"/>
      <c r="R6" s="153" t="s">
        <v>655</v>
      </c>
      <c r="S6" s="79" t="s">
        <v>656</v>
      </c>
      <c r="T6" s="81"/>
      <c r="U6" s="153" t="s">
        <v>655</v>
      </c>
      <c r="V6" s="79" t="s">
        <v>656</v>
      </c>
      <c r="W6" s="81"/>
      <c r="X6" s="153" t="s">
        <v>655</v>
      </c>
      <c r="Y6" s="79" t="s">
        <v>656</v>
      </c>
    </row>
    <row r="7" spans="2:25" x14ac:dyDescent="0.2">
      <c r="B7" s="141">
        <v>37469</v>
      </c>
      <c r="C7" s="10"/>
      <c r="D7" s="9"/>
      <c r="E7" s="10"/>
      <c r="F7" s="6" t="s">
        <v>583</v>
      </c>
      <c r="G7" s="10"/>
      <c r="H7" s="10"/>
      <c r="I7" s="10"/>
      <c r="J7" s="10"/>
      <c r="L7" s="10"/>
      <c r="M7" s="10"/>
      <c r="O7" s="10"/>
      <c r="P7" s="10"/>
      <c r="R7" s="10"/>
      <c r="S7" s="10"/>
      <c r="U7" s="10"/>
      <c r="V7" s="10"/>
      <c r="X7" s="10"/>
      <c r="Y7" s="142"/>
    </row>
    <row r="8" spans="2:25" x14ac:dyDescent="0.2">
      <c r="B8" s="138" t="s">
        <v>584</v>
      </c>
      <c r="C8" s="10"/>
      <c r="D8" s="9"/>
      <c r="E8" s="10"/>
      <c r="F8" s="6" t="s">
        <v>585</v>
      </c>
      <c r="G8" s="10"/>
      <c r="H8" s="10"/>
      <c r="I8" s="10"/>
      <c r="J8" s="10"/>
      <c r="L8" s="10"/>
      <c r="M8" s="10"/>
      <c r="O8" s="10"/>
      <c r="P8" s="10"/>
      <c r="R8" s="10"/>
      <c r="S8" s="10"/>
      <c r="U8" s="10"/>
      <c r="V8" s="10"/>
      <c r="X8" s="10"/>
      <c r="Y8" s="142"/>
    </row>
    <row r="9" spans="2:25" ht="40.5" x14ac:dyDescent="0.2">
      <c r="B9" s="143" t="s">
        <v>586</v>
      </c>
      <c r="C9" s="11" t="s">
        <v>7</v>
      </c>
      <c r="D9" s="128" t="s">
        <v>587</v>
      </c>
      <c r="E9" s="11" t="s">
        <v>588</v>
      </c>
      <c r="F9" s="10" t="s">
        <v>589</v>
      </c>
      <c r="G9" s="11" t="s">
        <v>204</v>
      </c>
      <c r="H9" s="113">
        <v>55</v>
      </c>
      <c r="I9" s="114">
        <f>X9*$I$3</f>
        <v>8.3609999999999989</v>
      </c>
      <c r="J9" s="114">
        <f>H9*I9</f>
        <v>459.85499999999996</v>
      </c>
      <c r="L9" s="114">
        <v>9.2899999999999991</v>
      </c>
      <c r="M9" s="114">
        <v>510.81</v>
      </c>
      <c r="O9" s="91">
        <f>L9/$I$3</f>
        <v>7.4319999999999995</v>
      </c>
      <c r="P9" s="91">
        <f>H9*O9</f>
        <v>408.76</v>
      </c>
      <c r="R9" s="91">
        <f>(O9-(10%*O9))*0.7</f>
        <v>4.6821599999999997</v>
      </c>
      <c r="S9" s="91">
        <f>H9*R9</f>
        <v>257.5188</v>
      </c>
      <c r="U9" s="91">
        <f>(O9-(10%*O9))*0.3</f>
        <v>2.00664</v>
      </c>
      <c r="V9" s="91">
        <f>H9*U9</f>
        <v>110.3652</v>
      </c>
      <c r="X9" s="91">
        <f>R9+U9</f>
        <v>6.6887999999999996</v>
      </c>
      <c r="Y9" s="92">
        <f>H9*X9</f>
        <v>367.88399999999996</v>
      </c>
    </row>
    <row r="10" spans="2:25" ht="27" x14ac:dyDescent="0.2">
      <c r="B10" s="143" t="s">
        <v>590</v>
      </c>
      <c r="C10" s="11" t="s">
        <v>7</v>
      </c>
      <c r="D10" s="128" t="s">
        <v>591</v>
      </c>
      <c r="E10" s="11" t="s">
        <v>588</v>
      </c>
      <c r="F10" s="10" t="s">
        <v>592</v>
      </c>
      <c r="G10" s="11" t="s">
        <v>204</v>
      </c>
      <c r="H10" s="113">
        <v>9</v>
      </c>
      <c r="I10" s="114">
        <f t="shared" ref="I10:I12" si="0">X10*$I$3</f>
        <v>16.010999999999996</v>
      </c>
      <c r="J10" s="114">
        <f t="shared" ref="J10:J12" si="1">H10*I10</f>
        <v>144.09899999999996</v>
      </c>
      <c r="L10" s="114">
        <v>17.79</v>
      </c>
      <c r="M10" s="114">
        <v>160.09</v>
      </c>
      <c r="O10" s="91">
        <f t="shared" ref="O10:O12" si="2">L10/$I$3</f>
        <v>14.231999999999999</v>
      </c>
      <c r="P10" s="91">
        <f t="shared" ref="P10:P12" si="3">H10*O10</f>
        <v>128.08799999999999</v>
      </c>
      <c r="R10" s="91">
        <f t="shared" ref="R10:R12" si="4">(O10-(10%*O10))*0.7</f>
        <v>8.9661599999999986</v>
      </c>
      <c r="S10" s="91">
        <f t="shared" ref="S10:S12" si="5">H10*R10</f>
        <v>80.695439999999991</v>
      </c>
      <c r="U10" s="91">
        <f t="shared" ref="U10:U12" si="6">(O10-(10%*O10))*0.3</f>
        <v>3.8426399999999998</v>
      </c>
      <c r="V10" s="91">
        <f t="shared" ref="V10:V12" si="7">H10*U10</f>
        <v>34.583759999999998</v>
      </c>
      <c r="X10" s="91">
        <f t="shared" ref="X10:X12" si="8">R10+U10</f>
        <v>12.808799999999998</v>
      </c>
      <c r="Y10" s="92">
        <f t="shared" ref="Y10:Y12" si="9">H10*X10</f>
        <v>115.27919999999997</v>
      </c>
    </row>
    <row r="11" spans="2:25" ht="27" x14ac:dyDescent="0.2">
      <c r="B11" s="143" t="s">
        <v>593</v>
      </c>
      <c r="C11" s="11" t="s">
        <v>5</v>
      </c>
      <c r="D11" s="113">
        <v>12058</v>
      </c>
      <c r="E11" s="11" t="s">
        <v>588</v>
      </c>
      <c r="F11" s="10" t="s">
        <v>594</v>
      </c>
      <c r="G11" s="11" t="s">
        <v>204</v>
      </c>
      <c r="H11" s="113">
        <v>43</v>
      </c>
      <c r="I11" s="114">
        <f t="shared" si="0"/>
        <v>9.2159999999999993</v>
      </c>
      <c r="J11" s="114">
        <f t="shared" si="1"/>
        <v>396.28799999999995</v>
      </c>
      <c r="L11" s="114">
        <v>10.24</v>
      </c>
      <c r="M11" s="114">
        <v>440.21</v>
      </c>
      <c r="O11" s="91">
        <f t="shared" si="2"/>
        <v>8.1920000000000002</v>
      </c>
      <c r="P11" s="91">
        <f t="shared" si="3"/>
        <v>352.25600000000003</v>
      </c>
      <c r="R11" s="91">
        <f t="shared" si="4"/>
        <v>5.1609599999999993</v>
      </c>
      <c r="S11" s="91">
        <f t="shared" si="5"/>
        <v>221.92127999999997</v>
      </c>
      <c r="U11" s="91">
        <f t="shared" si="6"/>
        <v>2.21184</v>
      </c>
      <c r="V11" s="91">
        <f t="shared" si="7"/>
        <v>95.109120000000004</v>
      </c>
      <c r="X11" s="91">
        <f t="shared" si="8"/>
        <v>7.3727999999999998</v>
      </c>
      <c r="Y11" s="92">
        <f t="shared" si="9"/>
        <v>317.03039999999999</v>
      </c>
    </row>
    <row r="12" spans="2:25" ht="40.5" x14ac:dyDescent="0.2">
      <c r="B12" s="143" t="s">
        <v>595</v>
      </c>
      <c r="C12" s="11" t="s">
        <v>5</v>
      </c>
      <c r="D12" s="113">
        <v>2483</v>
      </c>
      <c r="E12" s="11" t="s">
        <v>588</v>
      </c>
      <c r="F12" s="10" t="s">
        <v>596</v>
      </c>
      <c r="G12" s="11" t="s">
        <v>204</v>
      </c>
      <c r="H12" s="113">
        <v>46</v>
      </c>
      <c r="I12" s="114">
        <f t="shared" si="0"/>
        <v>2.25</v>
      </c>
      <c r="J12" s="114">
        <f t="shared" si="1"/>
        <v>103.5</v>
      </c>
      <c r="L12" s="114">
        <v>2.5</v>
      </c>
      <c r="M12" s="114">
        <v>115</v>
      </c>
      <c r="O12" s="91">
        <f t="shared" si="2"/>
        <v>2</v>
      </c>
      <c r="P12" s="91">
        <f t="shared" si="3"/>
        <v>92</v>
      </c>
      <c r="R12" s="91">
        <f t="shared" si="4"/>
        <v>1.26</v>
      </c>
      <c r="S12" s="91">
        <f t="shared" si="5"/>
        <v>57.96</v>
      </c>
      <c r="U12" s="91">
        <f t="shared" si="6"/>
        <v>0.54</v>
      </c>
      <c r="V12" s="91">
        <f t="shared" si="7"/>
        <v>24.840000000000003</v>
      </c>
      <c r="X12" s="91">
        <f t="shared" si="8"/>
        <v>1.8</v>
      </c>
      <c r="Y12" s="92">
        <f t="shared" si="9"/>
        <v>82.8</v>
      </c>
    </row>
    <row r="13" spans="2:25" x14ac:dyDescent="0.2">
      <c r="B13" s="144"/>
      <c r="C13" s="10"/>
      <c r="D13" s="9"/>
      <c r="E13" s="10"/>
      <c r="F13" s="15" t="s">
        <v>597</v>
      </c>
      <c r="G13" s="10"/>
      <c r="H13" s="10"/>
      <c r="I13" s="10"/>
      <c r="J13" s="115">
        <f>SUBTOTAL(9,J9:J12)</f>
        <v>1103.742</v>
      </c>
      <c r="L13" s="10"/>
      <c r="M13" s="115">
        <f>SUBTOTAL(9,M9:M12)</f>
        <v>1226.1099999999999</v>
      </c>
      <c r="O13" s="10"/>
      <c r="P13" s="115">
        <f>SUBTOTAL(9,P9:P12)</f>
        <v>981.10400000000004</v>
      </c>
      <c r="R13" s="10"/>
      <c r="S13" s="115">
        <f>SUBTOTAL(9,S9:S12)</f>
        <v>618.09552000000008</v>
      </c>
      <c r="U13" s="10"/>
      <c r="V13" s="115">
        <f>SUBTOTAL(9,V9:V12)</f>
        <v>264.89808000000005</v>
      </c>
      <c r="X13" s="10"/>
      <c r="Y13" s="145">
        <f>SUBTOTAL(9,Y9:Y12)</f>
        <v>882.9935999999999</v>
      </c>
    </row>
    <row r="14" spans="2:25" x14ac:dyDescent="0.2">
      <c r="B14" s="138" t="s">
        <v>598</v>
      </c>
      <c r="C14" s="10"/>
      <c r="D14" s="9"/>
      <c r="E14" s="10"/>
      <c r="F14" s="6" t="s">
        <v>599</v>
      </c>
      <c r="G14" s="10"/>
      <c r="H14" s="10"/>
      <c r="I14" s="10"/>
      <c r="J14" s="10"/>
      <c r="L14" s="10"/>
      <c r="M14" s="10"/>
      <c r="O14" s="10"/>
      <c r="P14" s="10"/>
      <c r="R14" s="10"/>
      <c r="S14" s="10"/>
      <c r="U14" s="10"/>
      <c r="V14" s="10"/>
      <c r="X14" s="10"/>
      <c r="Y14" s="142"/>
    </row>
    <row r="15" spans="2:25" ht="27" x14ac:dyDescent="0.2">
      <c r="B15" s="143" t="s">
        <v>600</v>
      </c>
      <c r="C15" s="11" t="s">
        <v>26</v>
      </c>
      <c r="D15" s="11" t="s">
        <v>601</v>
      </c>
      <c r="E15" s="11" t="s">
        <v>602</v>
      </c>
      <c r="F15" s="10" t="s">
        <v>603</v>
      </c>
      <c r="G15" s="11" t="s">
        <v>196</v>
      </c>
      <c r="H15" s="113">
        <v>99</v>
      </c>
      <c r="I15" s="114">
        <f t="shared" ref="I15:I23" si="10">X15*$I$3</f>
        <v>15.713999999999999</v>
      </c>
      <c r="J15" s="114">
        <f t="shared" ref="J15:J23" si="11">H15*I15</f>
        <v>1555.6859999999999</v>
      </c>
      <c r="L15" s="114">
        <v>17.46</v>
      </c>
      <c r="M15" s="116">
        <v>1728.79</v>
      </c>
      <c r="O15" s="91">
        <f t="shared" ref="O15:O23" si="12">L15/$I$3</f>
        <v>13.968</v>
      </c>
      <c r="P15" s="91">
        <f t="shared" ref="P15:P23" si="13">H15*O15</f>
        <v>1382.8320000000001</v>
      </c>
      <c r="R15" s="91">
        <f t="shared" ref="R15:R23" si="14">(O15-(10%*O15))*0.7</f>
        <v>8.7998399999999997</v>
      </c>
      <c r="S15" s="91">
        <f t="shared" ref="S15:S23" si="15">H15*R15</f>
        <v>871.18416000000002</v>
      </c>
      <c r="U15" s="91">
        <f t="shared" ref="U15:U23" si="16">(O15-(10%*O15))*0.3</f>
        <v>3.7713599999999996</v>
      </c>
      <c r="V15" s="91">
        <f t="shared" ref="V15:V23" si="17">H15*U15</f>
        <v>373.36463999999995</v>
      </c>
      <c r="X15" s="91">
        <f t="shared" ref="X15:X23" si="18">R15+U15</f>
        <v>12.571199999999999</v>
      </c>
      <c r="Y15" s="92">
        <f t="shared" ref="Y15:Y23" si="19">H15*X15</f>
        <v>1244.5488</v>
      </c>
    </row>
    <row r="16" spans="2:25" ht="40.5" x14ac:dyDescent="0.2">
      <c r="B16" s="143" t="s">
        <v>604</v>
      </c>
      <c r="C16" s="11" t="s">
        <v>12</v>
      </c>
      <c r="D16" s="9"/>
      <c r="E16" s="11" t="s">
        <v>605</v>
      </c>
      <c r="F16" s="10" t="s">
        <v>606</v>
      </c>
      <c r="G16" s="11" t="s">
        <v>196</v>
      </c>
      <c r="H16" s="113">
        <v>89</v>
      </c>
      <c r="I16" s="114">
        <f t="shared" si="10"/>
        <v>7.0920000000000005</v>
      </c>
      <c r="J16" s="114">
        <f t="shared" si="11"/>
        <v>631.1880000000001</v>
      </c>
      <c r="L16" s="114">
        <v>7.88</v>
      </c>
      <c r="M16" s="114">
        <v>700.88</v>
      </c>
      <c r="O16" s="91">
        <f t="shared" si="12"/>
        <v>6.3040000000000003</v>
      </c>
      <c r="P16" s="91">
        <f t="shared" si="13"/>
        <v>561.05600000000004</v>
      </c>
      <c r="R16" s="91">
        <f t="shared" si="14"/>
        <v>3.9715199999999999</v>
      </c>
      <c r="S16" s="91">
        <f t="shared" si="15"/>
        <v>353.46528000000001</v>
      </c>
      <c r="U16" s="91">
        <f t="shared" si="16"/>
        <v>1.70208</v>
      </c>
      <c r="V16" s="91">
        <f t="shared" si="17"/>
        <v>151.48511999999999</v>
      </c>
      <c r="X16" s="91">
        <f t="shared" si="18"/>
        <v>5.6736000000000004</v>
      </c>
      <c r="Y16" s="92">
        <f t="shared" si="19"/>
        <v>504.95040000000006</v>
      </c>
    </row>
    <row r="17" spans="2:25" ht="40.5" x14ac:dyDescent="0.2">
      <c r="B17" s="143" t="s">
        <v>607</v>
      </c>
      <c r="C17" s="11" t="s">
        <v>26</v>
      </c>
      <c r="D17" s="11" t="s">
        <v>608</v>
      </c>
      <c r="E17" s="11" t="s">
        <v>602</v>
      </c>
      <c r="F17" s="10" t="s">
        <v>609</v>
      </c>
      <c r="G17" s="11" t="s">
        <v>196</v>
      </c>
      <c r="H17" s="113">
        <v>49</v>
      </c>
      <c r="I17" s="114">
        <f t="shared" si="10"/>
        <v>11.124000000000001</v>
      </c>
      <c r="J17" s="114">
        <f t="shared" si="11"/>
        <v>545.07600000000002</v>
      </c>
      <c r="L17" s="114">
        <v>12.36</v>
      </c>
      <c r="M17" s="114">
        <v>605.76</v>
      </c>
      <c r="O17" s="91">
        <f t="shared" si="12"/>
        <v>9.8879999999999999</v>
      </c>
      <c r="P17" s="91">
        <f t="shared" si="13"/>
        <v>484.512</v>
      </c>
      <c r="R17" s="91">
        <f t="shared" si="14"/>
        <v>6.2294400000000003</v>
      </c>
      <c r="S17" s="91">
        <f t="shared" si="15"/>
        <v>305.24256000000003</v>
      </c>
      <c r="U17" s="91">
        <f t="shared" si="16"/>
        <v>2.6697600000000001</v>
      </c>
      <c r="V17" s="91">
        <f t="shared" si="17"/>
        <v>130.81824</v>
      </c>
      <c r="X17" s="91">
        <f t="shared" si="18"/>
        <v>8.8992000000000004</v>
      </c>
      <c r="Y17" s="92">
        <f t="shared" si="19"/>
        <v>436.06080000000003</v>
      </c>
    </row>
    <row r="18" spans="2:25" ht="13.5" x14ac:dyDescent="0.2">
      <c r="B18" s="143" t="s">
        <v>610</v>
      </c>
      <c r="C18" s="11" t="s">
        <v>26</v>
      </c>
      <c r="D18" s="11" t="s">
        <v>608</v>
      </c>
      <c r="E18" s="11" t="s">
        <v>602</v>
      </c>
      <c r="F18" s="10" t="s">
        <v>611</v>
      </c>
      <c r="G18" s="11" t="s">
        <v>196</v>
      </c>
      <c r="H18" s="113">
        <v>32</v>
      </c>
      <c r="I18" s="114">
        <f t="shared" si="10"/>
        <v>11.124000000000001</v>
      </c>
      <c r="J18" s="114">
        <f t="shared" si="11"/>
        <v>355.96800000000002</v>
      </c>
      <c r="L18" s="114">
        <v>12.36</v>
      </c>
      <c r="M18" s="114">
        <v>395.6</v>
      </c>
      <c r="O18" s="91">
        <f t="shared" si="12"/>
        <v>9.8879999999999999</v>
      </c>
      <c r="P18" s="91">
        <f t="shared" si="13"/>
        <v>316.416</v>
      </c>
      <c r="R18" s="91">
        <f t="shared" si="14"/>
        <v>6.2294400000000003</v>
      </c>
      <c r="S18" s="91">
        <f t="shared" si="15"/>
        <v>199.34208000000001</v>
      </c>
      <c r="U18" s="91">
        <f t="shared" si="16"/>
        <v>2.6697600000000001</v>
      </c>
      <c r="V18" s="91">
        <f t="shared" si="17"/>
        <v>85.432320000000004</v>
      </c>
      <c r="X18" s="91">
        <f t="shared" si="18"/>
        <v>8.8992000000000004</v>
      </c>
      <c r="Y18" s="92">
        <f t="shared" si="19"/>
        <v>284.77440000000001</v>
      </c>
    </row>
    <row r="19" spans="2:25" ht="27" x14ac:dyDescent="0.2">
      <c r="B19" s="143" t="s">
        <v>612</v>
      </c>
      <c r="C19" s="11" t="s">
        <v>26</v>
      </c>
      <c r="D19" s="11" t="s">
        <v>613</v>
      </c>
      <c r="E19" s="11" t="s">
        <v>602</v>
      </c>
      <c r="F19" s="10" t="s">
        <v>614</v>
      </c>
      <c r="G19" s="11" t="s">
        <v>196</v>
      </c>
      <c r="H19" s="113">
        <v>2</v>
      </c>
      <c r="I19" s="114">
        <f t="shared" si="10"/>
        <v>9.1189999999999998</v>
      </c>
      <c r="J19" s="114">
        <f t="shared" si="11"/>
        <v>18.238</v>
      </c>
      <c r="L19" s="114">
        <v>9.16</v>
      </c>
      <c r="M19" s="114">
        <v>18.329999999999998</v>
      </c>
      <c r="O19" s="91">
        <f t="shared" si="12"/>
        <v>7.3280000000000003</v>
      </c>
      <c r="P19" s="91">
        <f t="shared" si="13"/>
        <v>14.656000000000001</v>
      </c>
      <c r="R19" s="91">
        <f>((O19-(10%*O19))*0.7)+0.7</f>
        <v>5.3166399999999996</v>
      </c>
      <c r="S19" s="91">
        <f t="shared" si="15"/>
        <v>10.633279999999999</v>
      </c>
      <c r="U19" s="91">
        <f t="shared" si="16"/>
        <v>1.9785599999999999</v>
      </c>
      <c r="V19" s="91">
        <f t="shared" si="17"/>
        <v>3.9571199999999997</v>
      </c>
      <c r="X19" s="91">
        <f t="shared" si="18"/>
        <v>7.2951999999999995</v>
      </c>
      <c r="Y19" s="92">
        <f t="shared" si="19"/>
        <v>14.590399999999999</v>
      </c>
    </row>
    <row r="20" spans="2:25" ht="27" x14ac:dyDescent="0.2">
      <c r="B20" s="143" t="s">
        <v>615</v>
      </c>
      <c r="C20" s="11" t="s">
        <v>26</v>
      </c>
      <c r="D20" s="11" t="s">
        <v>616</v>
      </c>
      <c r="E20" s="11" t="s">
        <v>602</v>
      </c>
      <c r="F20" s="10" t="s">
        <v>617</v>
      </c>
      <c r="G20" s="11" t="s">
        <v>196</v>
      </c>
      <c r="H20" s="113">
        <v>81</v>
      </c>
      <c r="I20" s="114">
        <f t="shared" si="10"/>
        <v>4.778999999999999</v>
      </c>
      <c r="J20" s="114">
        <f t="shared" si="11"/>
        <v>387.09899999999993</v>
      </c>
      <c r="L20" s="114">
        <v>5.31</v>
      </c>
      <c r="M20" s="114">
        <v>430.31</v>
      </c>
      <c r="O20" s="91">
        <f t="shared" si="12"/>
        <v>4.2479999999999993</v>
      </c>
      <c r="P20" s="91">
        <f t="shared" si="13"/>
        <v>344.08799999999997</v>
      </c>
      <c r="R20" s="91">
        <f t="shared" si="14"/>
        <v>2.6762399999999995</v>
      </c>
      <c r="S20" s="91">
        <f t="shared" si="15"/>
        <v>216.77543999999995</v>
      </c>
      <c r="U20" s="91">
        <f t="shared" si="16"/>
        <v>1.1469599999999998</v>
      </c>
      <c r="V20" s="91">
        <f t="shared" si="17"/>
        <v>92.903759999999977</v>
      </c>
      <c r="X20" s="91">
        <f t="shared" si="18"/>
        <v>3.823199999999999</v>
      </c>
      <c r="Y20" s="92">
        <f t="shared" si="19"/>
        <v>309.67919999999992</v>
      </c>
    </row>
    <row r="21" spans="2:25" ht="13.5" x14ac:dyDescent="0.2">
      <c r="B21" s="143" t="s">
        <v>618</v>
      </c>
      <c r="C21" s="11" t="s">
        <v>7</v>
      </c>
      <c r="D21" s="11" t="s">
        <v>619</v>
      </c>
      <c r="E21" s="11" t="s">
        <v>588</v>
      </c>
      <c r="F21" s="10" t="s">
        <v>620</v>
      </c>
      <c r="G21" s="11" t="s">
        <v>196</v>
      </c>
      <c r="H21" s="113">
        <v>66</v>
      </c>
      <c r="I21" s="114">
        <f t="shared" si="10"/>
        <v>7.8839999999999986</v>
      </c>
      <c r="J21" s="114">
        <f t="shared" si="11"/>
        <v>520.34399999999994</v>
      </c>
      <c r="L21" s="114">
        <v>8.76</v>
      </c>
      <c r="M21" s="114">
        <v>578.33000000000004</v>
      </c>
      <c r="O21" s="91">
        <f t="shared" si="12"/>
        <v>7.008</v>
      </c>
      <c r="P21" s="91">
        <f t="shared" si="13"/>
        <v>462.52800000000002</v>
      </c>
      <c r="R21" s="91">
        <f t="shared" si="14"/>
        <v>4.4150399999999994</v>
      </c>
      <c r="S21" s="91">
        <f t="shared" si="15"/>
        <v>291.39263999999997</v>
      </c>
      <c r="U21" s="91">
        <f t="shared" si="16"/>
        <v>1.8921599999999998</v>
      </c>
      <c r="V21" s="91">
        <f t="shared" si="17"/>
        <v>124.88255999999998</v>
      </c>
      <c r="X21" s="91">
        <f t="shared" si="18"/>
        <v>6.307199999999999</v>
      </c>
      <c r="Y21" s="92">
        <f t="shared" si="19"/>
        <v>416.27519999999993</v>
      </c>
    </row>
    <row r="22" spans="2:25" ht="27" x14ac:dyDescent="0.2">
      <c r="B22" s="143" t="s">
        <v>621</v>
      </c>
      <c r="C22" s="11" t="s">
        <v>7</v>
      </c>
      <c r="D22" s="11" t="s">
        <v>622</v>
      </c>
      <c r="E22" s="11" t="s">
        <v>588</v>
      </c>
      <c r="F22" s="10" t="s">
        <v>623</v>
      </c>
      <c r="G22" s="11" t="s">
        <v>196</v>
      </c>
      <c r="H22" s="113">
        <v>17</v>
      </c>
      <c r="I22" s="114">
        <f t="shared" si="10"/>
        <v>15.371999999999995</v>
      </c>
      <c r="J22" s="114">
        <f t="shared" si="11"/>
        <v>261.3239999999999</v>
      </c>
      <c r="L22" s="114">
        <v>17.079999999999998</v>
      </c>
      <c r="M22" s="114">
        <v>290.27999999999997</v>
      </c>
      <c r="O22" s="91">
        <f t="shared" si="12"/>
        <v>13.663999999999998</v>
      </c>
      <c r="P22" s="91">
        <f t="shared" si="13"/>
        <v>232.28799999999995</v>
      </c>
      <c r="R22" s="91">
        <f t="shared" si="14"/>
        <v>8.6083199999999973</v>
      </c>
      <c r="S22" s="91">
        <f t="shared" si="15"/>
        <v>146.34143999999995</v>
      </c>
      <c r="U22" s="91">
        <f t="shared" si="16"/>
        <v>3.6892799999999992</v>
      </c>
      <c r="V22" s="91">
        <f t="shared" si="17"/>
        <v>62.717759999999984</v>
      </c>
      <c r="X22" s="91">
        <f t="shared" si="18"/>
        <v>12.297599999999996</v>
      </c>
      <c r="Y22" s="92">
        <f t="shared" si="19"/>
        <v>209.05919999999992</v>
      </c>
    </row>
    <row r="23" spans="2:25" ht="27" x14ac:dyDescent="0.2">
      <c r="B23" s="143" t="s">
        <v>624</v>
      </c>
      <c r="C23" s="11" t="s">
        <v>12</v>
      </c>
      <c r="D23" s="9"/>
      <c r="E23" s="11" t="s">
        <v>605</v>
      </c>
      <c r="F23" s="10" t="s">
        <v>625</v>
      </c>
      <c r="G23" s="11" t="s">
        <v>196</v>
      </c>
      <c r="H23" s="113">
        <v>3</v>
      </c>
      <c r="I23" s="114">
        <f t="shared" si="10"/>
        <v>69.308999999999997</v>
      </c>
      <c r="J23" s="114">
        <f t="shared" si="11"/>
        <v>207.92699999999999</v>
      </c>
      <c r="L23" s="114">
        <v>77.010000000000005</v>
      </c>
      <c r="M23" s="114">
        <v>231.04</v>
      </c>
      <c r="O23" s="91">
        <f t="shared" si="12"/>
        <v>61.608000000000004</v>
      </c>
      <c r="P23" s="91">
        <f t="shared" si="13"/>
        <v>184.82400000000001</v>
      </c>
      <c r="R23" s="91">
        <f t="shared" si="14"/>
        <v>38.813040000000001</v>
      </c>
      <c r="S23" s="91">
        <f t="shared" si="15"/>
        <v>116.43912</v>
      </c>
      <c r="U23" s="91">
        <f t="shared" si="16"/>
        <v>16.634160000000001</v>
      </c>
      <c r="V23" s="91">
        <f t="shared" si="17"/>
        <v>49.902480000000004</v>
      </c>
      <c r="X23" s="91">
        <f t="shared" si="18"/>
        <v>55.447200000000002</v>
      </c>
      <c r="Y23" s="92">
        <f t="shared" si="19"/>
        <v>166.3416</v>
      </c>
    </row>
    <row r="24" spans="2:25" x14ac:dyDescent="0.2">
      <c r="B24" s="144"/>
      <c r="C24" s="10"/>
      <c r="D24" s="9"/>
      <c r="E24" s="10"/>
      <c r="F24" s="15" t="s">
        <v>626</v>
      </c>
      <c r="G24" s="10"/>
      <c r="H24" s="10"/>
      <c r="I24" s="10"/>
      <c r="J24" s="115">
        <f>SUBTOTAL(9,J20:J23)</f>
        <v>1376.6939999999997</v>
      </c>
      <c r="L24" s="10"/>
      <c r="M24" s="115">
        <f>SUBTOTAL(9,M20:M23)</f>
        <v>1529.96</v>
      </c>
      <c r="O24" s="10"/>
      <c r="P24" s="115">
        <f>SUBTOTAL(9,P20:P23)</f>
        <v>1223.7280000000001</v>
      </c>
      <c r="R24" s="10"/>
      <c r="S24" s="115">
        <v>0</v>
      </c>
      <c r="U24" s="10"/>
      <c r="V24" s="115">
        <f>SUBTOTAL(9,V20:V23)</f>
        <v>330.40655999999996</v>
      </c>
      <c r="X24" s="10"/>
      <c r="Y24" s="145">
        <f>SUBTOTAL(9,Y20:Y23)</f>
        <v>1101.3551999999997</v>
      </c>
    </row>
    <row r="25" spans="2:25" x14ac:dyDescent="0.2">
      <c r="B25" s="138" t="s">
        <v>627</v>
      </c>
      <c r="C25" s="10"/>
      <c r="D25" s="9"/>
      <c r="E25" s="10"/>
      <c r="F25" s="117" t="s">
        <v>628</v>
      </c>
      <c r="G25" s="10"/>
      <c r="H25" s="10"/>
      <c r="I25" s="10"/>
      <c r="J25" s="10"/>
      <c r="L25" s="10"/>
      <c r="M25" s="10"/>
      <c r="O25" s="10"/>
      <c r="P25" s="10"/>
      <c r="R25" s="10"/>
      <c r="S25" s="10"/>
      <c r="U25" s="10"/>
      <c r="V25" s="10"/>
      <c r="X25" s="10"/>
      <c r="Y25" s="142"/>
    </row>
    <row r="26" spans="2:25" ht="27" x14ac:dyDescent="0.2">
      <c r="B26" s="143" t="s">
        <v>629</v>
      </c>
      <c r="C26" s="11" t="s">
        <v>26</v>
      </c>
      <c r="D26" s="11" t="s">
        <v>630</v>
      </c>
      <c r="E26" s="11" t="s">
        <v>602</v>
      </c>
      <c r="F26" s="10" t="s">
        <v>631</v>
      </c>
      <c r="G26" s="11" t="s">
        <v>204</v>
      </c>
      <c r="H26" s="118">
        <v>1100</v>
      </c>
      <c r="I26" s="114">
        <f t="shared" ref="I26:I28" si="20">X26*$I$3</f>
        <v>4.3740000000000006</v>
      </c>
      <c r="J26" s="114">
        <f t="shared" ref="J26:J28" si="21">H26*I26</f>
        <v>4811.4000000000005</v>
      </c>
      <c r="L26" s="114">
        <v>4.8600000000000003</v>
      </c>
      <c r="M26" s="116">
        <v>5348.75</v>
      </c>
      <c r="O26" s="91">
        <f t="shared" ref="O26:O28" si="22">L26/$I$3</f>
        <v>3.8880000000000003</v>
      </c>
      <c r="P26" s="91">
        <f t="shared" ref="P26:P28" si="23">H26*O26</f>
        <v>4276.8</v>
      </c>
      <c r="R26" s="91">
        <f t="shared" ref="R26:R27" si="24">(O26-(10%*O26))*0.7</f>
        <v>2.4494400000000001</v>
      </c>
      <c r="S26" s="91">
        <f t="shared" ref="S26:S28" si="25">H26*R26</f>
        <v>2694.384</v>
      </c>
      <c r="U26" s="91">
        <f t="shared" ref="U26:U28" si="26">(O26-(10%*O26))*0.3</f>
        <v>1.04976</v>
      </c>
      <c r="V26" s="91">
        <f t="shared" ref="V26:V28" si="27">H26*U26</f>
        <v>1154.7360000000001</v>
      </c>
      <c r="X26" s="91">
        <f t="shared" ref="X26:X28" si="28">R26+U26</f>
        <v>3.4992000000000001</v>
      </c>
      <c r="Y26" s="92">
        <f t="shared" ref="Y26:Y28" si="29">H26*X26</f>
        <v>3849.12</v>
      </c>
    </row>
    <row r="27" spans="2:25" ht="13.5" x14ac:dyDescent="0.2">
      <c r="B27" s="143" t="s">
        <v>632</v>
      </c>
      <c r="C27" s="11" t="s">
        <v>5</v>
      </c>
      <c r="D27" s="11" t="s">
        <v>633</v>
      </c>
      <c r="E27" s="11" t="s">
        <v>588</v>
      </c>
      <c r="F27" s="10" t="s">
        <v>634</v>
      </c>
      <c r="G27" s="11" t="s">
        <v>204</v>
      </c>
      <c r="H27" s="113">
        <v>880</v>
      </c>
      <c r="I27" s="114">
        <f t="shared" si="20"/>
        <v>1.5749999999999997</v>
      </c>
      <c r="J27" s="114">
        <f t="shared" si="21"/>
        <v>1385.9999999999998</v>
      </c>
      <c r="L27" s="114">
        <v>1.75</v>
      </c>
      <c r="M27" s="116">
        <v>1540</v>
      </c>
      <c r="O27" s="91">
        <f t="shared" si="22"/>
        <v>1.4</v>
      </c>
      <c r="P27" s="91">
        <f t="shared" si="23"/>
        <v>1232</v>
      </c>
      <c r="R27" s="91">
        <f t="shared" si="24"/>
        <v>0.8819999999999999</v>
      </c>
      <c r="S27" s="91">
        <f t="shared" si="25"/>
        <v>776.15999999999985</v>
      </c>
      <c r="U27" s="91">
        <f t="shared" si="26"/>
        <v>0.378</v>
      </c>
      <c r="V27" s="91">
        <f t="shared" si="27"/>
        <v>332.64</v>
      </c>
      <c r="X27" s="91">
        <f t="shared" si="28"/>
        <v>1.2599999999999998</v>
      </c>
      <c r="Y27" s="92">
        <f t="shared" si="29"/>
        <v>1108.7999999999997</v>
      </c>
    </row>
    <row r="28" spans="2:25" ht="27" x14ac:dyDescent="0.2">
      <c r="B28" s="143" t="s">
        <v>635</v>
      </c>
      <c r="C28" s="11" t="s">
        <v>12</v>
      </c>
      <c r="D28" s="9"/>
      <c r="E28" s="11" t="s">
        <v>605</v>
      </c>
      <c r="F28" s="10" t="s">
        <v>636</v>
      </c>
      <c r="G28" s="11" t="s">
        <v>196</v>
      </c>
      <c r="H28" s="113">
        <v>2</v>
      </c>
      <c r="I28" s="114">
        <f t="shared" si="20"/>
        <v>59.197249999999997</v>
      </c>
      <c r="J28" s="114">
        <f t="shared" si="21"/>
        <v>118.39449999999999</v>
      </c>
      <c r="L28" s="114">
        <v>65.489999999999995</v>
      </c>
      <c r="M28" s="114">
        <v>130.97999999999999</v>
      </c>
      <c r="O28" s="91">
        <f t="shared" si="22"/>
        <v>52.391999999999996</v>
      </c>
      <c r="P28" s="91">
        <f t="shared" si="23"/>
        <v>104.78399999999999</v>
      </c>
      <c r="R28" s="91">
        <f>((O28-(10%*O28))*0.7)+0.205</f>
        <v>33.211959999999998</v>
      </c>
      <c r="S28" s="91">
        <f t="shared" si="25"/>
        <v>66.423919999999995</v>
      </c>
      <c r="U28" s="91">
        <f t="shared" si="26"/>
        <v>14.14584</v>
      </c>
      <c r="V28" s="91">
        <f t="shared" si="27"/>
        <v>28.291679999999999</v>
      </c>
      <c r="X28" s="91">
        <f t="shared" si="28"/>
        <v>47.357799999999997</v>
      </c>
      <c r="Y28" s="92">
        <f t="shared" si="29"/>
        <v>94.715599999999995</v>
      </c>
    </row>
    <row r="29" spans="2:25" x14ac:dyDescent="0.2">
      <c r="B29" s="144"/>
      <c r="C29" s="10"/>
      <c r="D29" s="9"/>
      <c r="E29" s="10"/>
      <c r="F29" s="15" t="s">
        <v>637</v>
      </c>
      <c r="G29" s="10"/>
      <c r="H29" s="10"/>
      <c r="I29" s="10"/>
      <c r="J29" s="115">
        <f>SUBTOTAL(9,J25:J28)</f>
        <v>6315.7945000000009</v>
      </c>
      <c r="L29" s="10"/>
      <c r="M29" s="115">
        <f>SUBTOTAL(9,M25:M28)</f>
        <v>7019.73</v>
      </c>
      <c r="O29" s="10"/>
      <c r="P29" s="115">
        <f>SUBTOTAL(9,P25:P28)</f>
        <v>5613.5839999999998</v>
      </c>
      <c r="R29" s="10"/>
      <c r="S29" s="115">
        <f>SUBTOTAL(9,S25:S28)</f>
        <v>3536.96792</v>
      </c>
      <c r="U29" s="10"/>
      <c r="V29" s="115">
        <f>SUBTOTAL(9,V25:V28)</f>
        <v>1515.6676800000002</v>
      </c>
      <c r="X29" s="10"/>
      <c r="Y29" s="145">
        <f>SUBTOTAL(9,Y25:Y28)</f>
        <v>5052.6355999999996</v>
      </c>
    </row>
    <row r="30" spans="2:25" x14ac:dyDescent="0.2">
      <c r="B30" s="138" t="s">
        <v>638</v>
      </c>
      <c r="C30" s="10"/>
      <c r="D30" s="9"/>
      <c r="E30" s="10"/>
      <c r="F30" s="6" t="s">
        <v>639</v>
      </c>
      <c r="G30" s="10"/>
      <c r="H30" s="10"/>
      <c r="I30" s="10"/>
      <c r="J30" s="10"/>
      <c r="L30" s="10"/>
      <c r="M30" s="10"/>
      <c r="O30" s="10"/>
      <c r="P30" s="10"/>
      <c r="R30" s="10"/>
      <c r="S30" s="10"/>
      <c r="U30" s="10"/>
      <c r="V30" s="10"/>
      <c r="X30" s="10"/>
      <c r="Y30" s="142"/>
    </row>
    <row r="31" spans="2:25" ht="27" x14ac:dyDescent="0.2">
      <c r="B31" s="143" t="s">
        <v>640</v>
      </c>
      <c r="C31" s="11" t="s">
        <v>7</v>
      </c>
      <c r="D31" s="11" t="s">
        <v>641</v>
      </c>
      <c r="E31" s="11" t="s">
        <v>588</v>
      </c>
      <c r="F31" s="10" t="s">
        <v>642</v>
      </c>
      <c r="G31" s="11" t="s">
        <v>196</v>
      </c>
      <c r="H31" s="113">
        <v>3</v>
      </c>
      <c r="I31" s="114">
        <f t="shared" ref="I31:I34" si="30">X31*$I$3</f>
        <v>135.11699999999996</v>
      </c>
      <c r="J31" s="114">
        <f t="shared" ref="J31:J34" si="31">H31*I31</f>
        <v>405.35099999999989</v>
      </c>
      <c r="L31" s="114">
        <v>150.13</v>
      </c>
      <c r="M31" s="114">
        <v>450.38</v>
      </c>
      <c r="O31" s="91">
        <f t="shared" ref="O31:O34" si="32">L31/$I$3</f>
        <v>120.104</v>
      </c>
      <c r="P31" s="91">
        <f t="shared" ref="P31:P34" si="33">H31*O31</f>
        <v>360.31200000000001</v>
      </c>
      <c r="R31" s="91">
        <f t="shared" ref="R31:R34" si="34">(O31-(10%*O31))*0.7</f>
        <v>75.665519999999987</v>
      </c>
      <c r="S31" s="91">
        <f t="shared" ref="S31:S34" si="35">H31*R31</f>
        <v>226.99655999999996</v>
      </c>
      <c r="U31" s="91">
        <f t="shared" ref="U31:U34" si="36">(O31-(10%*O31))*0.3</f>
        <v>32.428079999999994</v>
      </c>
      <c r="V31" s="91">
        <f t="shared" ref="V31:V34" si="37">H31*U31</f>
        <v>97.284239999999983</v>
      </c>
      <c r="X31" s="91">
        <f t="shared" ref="X31:X34" si="38">R31+U31</f>
        <v>108.09359999999998</v>
      </c>
      <c r="Y31" s="92">
        <f t="shared" ref="Y31:Y34" si="39">H31*X31</f>
        <v>324.28079999999994</v>
      </c>
    </row>
    <row r="32" spans="2:25" ht="27" x14ac:dyDescent="0.2">
      <c r="B32" s="143" t="s">
        <v>643</v>
      </c>
      <c r="C32" s="11" t="s">
        <v>26</v>
      </c>
      <c r="D32" s="11" t="s">
        <v>644</v>
      </c>
      <c r="E32" s="11" t="s">
        <v>602</v>
      </c>
      <c r="F32" s="10" t="s">
        <v>645</v>
      </c>
      <c r="G32" s="11" t="s">
        <v>196</v>
      </c>
      <c r="H32" s="113">
        <v>3</v>
      </c>
      <c r="I32" s="114">
        <f t="shared" si="30"/>
        <v>192.447</v>
      </c>
      <c r="J32" s="114">
        <f t="shared" si="31"/>
        <v>577.34100000000001</v>
      </c>
      <c r="L32" s="114">
        <v>213.83</v>
      </c>
      <c r="M32" s="114">
        <v>641.48</v>
      </c>
      <c r="O32" s="91">
        <f t="shared" si="32"/>
        <v>171.06400000000002</v>
      </c>
      <c r="P32" s="91">
        <f t="shared" si="33"/>
        <v>513.19200000000001</v>
      </c>
      <c r="R32" s="91">
        <f t="shared" si="34"/>
        <v>107.77032</v>
      </c>
      <c r="S32" s="91">
        <f t="shared" si="35"/>
        <v>323.31096000000002</v>
      </c>
      <c r="U32" s="91">
        <f t="shared" si="36"/>
        <v>46.187280000000001</v>
      </c>
      <c r="V32" s="91">
        <f t="shared" si="37"/>
        <v>138.56184000000002</v>
      </c>
      <c r="X32" s="91">
        <f t="shared" si="38"/>
        <v>153.95760000000001</v>
      </c>
      <c r="Y32" s="92">
        <f t="shared" si="39"/>
        <v>461.87280000000004</v>
      </c>
    </row>
    <row r="33" spans="2:25" ht="27" x14ac:dyDescent="0.2">
      <c r="B33" s="143" t="s">
        <v>646</v>
      </c>
      <c r="C33" s="11" t="s">
        <v>12</v>
      </c>
      <c r="D33" s="9"/>
      <c r="E33" s="11" t="s">
        <v>605</v>
      </c>
      <c r="F33" s="10" t="s">
        <v>647</v>
      </c>
      <c r="G33" s="11" t="s">
        <v>196</v>
      </c>
      <c r="H33" s="113">
        <v>40</v>
      </c>
      <c r="I33" s="114">
        <f t="shared" si="30"/>
        <v>1.2509999999999999</v>
      </c>
      <c r="J33" s="114">
        <f t="shared" si="31"/>
        <v>50.039999999999992</v>
      </c>
      <c r="L33" s="114">
        <v>1.39</v>
      </c>
      <c r="M33" s="114">
        <v>55.5</v>
      </c>
      <c r="O33" s="91">
        <f t="shared" si="32"/>
        <v>1.1119999999999999</v>
      </c>
      <c r="P33" s="91">
        <f t="shared" si="33"/>
        <v>44.48</v>
      </c>
      <c r="R33" s="91">
        <f t="shared" si="34"/>
        <v>0.70055999999999985</v>
      </c>
      <c r="S33" s="91">
        <f t="shared" si="35"/>
        <v>28.022399999999994</v>
      </c>
      <c r="U33" s="91">
        <f t="shared" si="36"/>
        <v>0.30023999999999995</v>
      </c>
      <c r="V33" s="91">
        <f t="shared" si="37"/>
        <v>12.009599999999999</v>
      </c>
      <c r="X33" s="91">
        <f t="shared" si="38"/>
        <v>1.0007999999999999</v>
      </c>
      <c r="Y33" s="92">
        <f t="shared" si="39"/>
        <v>40.031999999999996</v>
      </c>
    </row>
    <row r="34" spans="2:25" ht="27" x14ac:dyDescent="0.2">
      <c r="B34" s="143" t="s">
        <v>648</v>
      </c>
      <c r="C34" s="11" t="s">
        <v>26</v>
      </c>
      <c r="D34" s="11" t="s">
        <v>649</v>
      </c>
      <c r="E34" s="11" t="s">
        <v>602</v>
      </c>
      <c r="F34" s="10" t="s">
        <v>650</v>
      </c>
      <c r="G34" s="11" t="s">
        <v>196</v>
      </c>
      <c r="H34" s="113">
        <v>55</v>
      </c>
      <c r="I34" s="114">
        <f t="shared" si="30"/>
        <v>27.846000000000004</v>
      </c>
      <c r="J34" s="114">
        <f t="shared" si="31"/>
        <v>1531.5300000000002</v>
      </c>
      <c r="L34" s="114">
        <v>30.94</v>
      </c>
      <c r="M34" s="116">
        <v>1701.56</v>
      </c>
      <c r="O34" s="91">
        <f t="shared" si="32"/>
        <v>24.752000000000002</v>
      </c>
      <c r="P34" s="91">
        <f t="shared" si="33"/>
        <v>1361.3600000000001</v>
      </c>
      <c r="R34" s="91">
        <f t="shared" si="34"/>
        <v>15.59376</v>
      </c>
      <c r="S34" s="91">
        <f t="shared" si="35"/>
        <v>857.65679999999998</v>
      </c>
      <c r="U34" s="91">
        <f t="shared" si="36"/>
        <v>6.6830400000000001</v>
      </c>
      <c r="V34" s="91">
        <f t="shared" si="37"/>
        <v>367.56720000000001</v>
      </c>
      <c r="X34" s="91">
        <f t="shared" si="38"/>
        <v>22.276800000000001</v>
      </c>
      <c r="Y34" s="92">
        <f t="shared" si="39"/>
        <v>1225.2240000000002</v>
      </c>
    </row>
    <row r="35" spans="2:25" x14ac:dyDescent="0.2">
      <c r="B35" s="144"/>
      <c r="C35" s="10"/>
      <c r="D35" s="9"/>
      <c r="E35" s="10"/>
      <c r="F35" s="15" t="s">
        <v>651</v>
      </c>
      <c r="G35" s="10"/>
      <c r="H35" s="10"/>
      <c r="I35" s="10"/>
      <c r="J35" s="115">
        <f>SUBTOTAL(9,J31:J34)</f>
        <v>2564.2620000000002</v>
      </c>
      <c r="L35" s="10"/>
      <c r="M35" s="115">
        <f>SUBTOTAL(9,M31:M34)</f>
        <v>2848.92</v>
      </c>
      <c r="O35" s="10"/>
      <c r="P35" s="115">
        <f>SUBTOTAL(9,P31:P34)</f>
        <v>2279.3440000000001</v>
      </c>
      <c r="R35" s="10"/>
      <c r="S35" s="115">
        <f>SUBTOTAL(9,S31:S34)</f>
        <v>1435.9867199999999</v>
      </c>
      <c r="U35" s="10"/>
      <c r="V35" s="115">
        <f>SUBTOTAL(9,V31:V34)</f>
        <v>615.42288000000008</v>
      </c>
      <c r="X35" s="10"/>
      <c r="Y35" s="145">
        <f>SUBTOTAL(9,Y31:Y34)</f>
        <v>2051.4096</v>
      </c>
    </row>
    <row r="36" spans="2:25" x14ac:dyDescent="0.2">
      <c r="B36" s="146"/>
      <c r="C36" s="147"/>
      <c r="D36" s="148"/>
      <c r="E36" s="147"/>
      <c r="F36" s="149" t="s">
        <v>652</v>
      </c>
      <c r="G36" s="147"/>
      <c r="H36" s="147"/>
      <c r="I36" s="147"/>
      <c r="J36" s="150">
        <f>SUBTOTAL(9,J7:J35)</f>
        <v>14466.648500000003</v>
      </c>
      <c r="K36" s="151"/>
      <c r="L36" s="147"/>
      <c r="M36" s="150">
        <f>SUBTOTAL(9,M7:M35)</f>
        <v>16074.079999999998</v>
      </c>
      <c r="N36" s="151"/>
      <c r="O36" s="147"/>
      <c r="P36" s="150">
        <f>SUBTOTAL(9,P7:P35)</f>
        <v>12857.232</v>
      </c>
      <c r="Q36" s="151"/>
      <c r="R36" s="147"/>
      <c r="S36" s="150">
        <f>SUBTOTAL(9,S7:S35)</f>
        <v>8101.8661599999987</v>
      </c>
      <c r="T36" s="151"/>
      <c r="U36" s="147"/>
      <c r="V36" s="150">
        <f>SUBTOTAL(9,V7:V35)</f>
        <v>3471.4526399999995</v>
      </c>
      <c r="W36" s="151"/>
      <c r="X36" s="147"/>
      <c r="Y36" s="152">
        <f>SUBTOTAL(9,Y7:Y35)</f>
        <v>11573.318799999997</v>
      </c>
    </row>
    <row r="38" spans="2:25" ht="13.5" x14ac:dyDescent="0.2">
      <c r="J38" s="120">
        <v>14466.65</v>
      </c>
      <c r="M38" s="120">
        <v>14466.65</v>
      </c>
      <c r="P38" s="120"/>
      <c r="S38" s="120"/>
      <c r="V38" s="120"/>
      <c r="Y38" s="120"/>
    </row>
    <row r="39" spans="2:25" x14ac:dyDescent="0.2">
      <c r="J39" s="119">
        <f>100%-(J38/J36)</f>
        <v>-1.0368676583993874E-7</v>
      </c>
      <c r="M39" s="119">
        <f>100%-(M38/M36)</f>
        <v>0.10000136866308984</v>
      </c>
      <c r="P39" s="119"/>
      <c r="S39" s="119"/>
      <c r="V39" s="119"/>
      <c r="Y39" s="119"/>
    </row>
    <row r="40" spans="2:25" x14ac:dyDescent="0.2">
      <c r="J40" s="127">
        <f>J38-J36</f>
        <v>1.4999999966676114E-3</v>
      </c>
    </row>
    <row r="44" spans="2:25" x14ac:dyDescent="0.2">
      <c r="J44" s="1">
        <f>J40/2</f>
        <v>7.4999999833380571E-4</v>
      </c>
    </row>
    <row r="46" spans="2:25" x14ac:dyDescent="0.2">
      <c r="J46" s="1">
        <f>J44/1.25</f>
        <v>5.9999999866704461E-4</v>
      </c>
    </row>
  </sheetData>
  <autoFilter ref="B6:Y38"/>
  <mergeCells count="5">
    <mergeCell ref="X3:Y3"/>
    <mergeCell ref="L3:M3"/>
    <mergeCell ref="O3:P3"/>
    <mergeCell ref="R3:S3"/>
    <mergeCell ref="U3:V3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5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CPU's CIVIL</vt:lpstr>
      <vt:lpstr>CPU's ELÉTRICA</vt:lpstr>
      <vt:lpstr>CPU's TELECOM</vt:lpstr>
      <vt:lpstr>'CPU''s CIVIL'!Area_de_impressao</vt:lpstr>
      <vt:lpstr>'CPU''s ELÉTRICA'!Area_de_impressao</vt:lpstr>
      <vt:lpstr>'CPU''s TELECOM'!Area_de_impressao</vt:lpstr>
      <vt:lpstr>'CPU''s CIVIL'!Titulos_de_impressao</vt:lpstr>
      <vt:lpstr>'CPU''s ELÉTRICA'!Titulos_de_impressao</vt:lpstr>
      <vt:lpstr>'CPU''s TELECOM'!Titulos_de_impressao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Venda Civil</dc:title>
  <dc:creator>brenobatista.estagio</dc:creator>
  <cp:lastModifiedBy>MPMG</cp:lastModifiedBy>
  <cp:lastPrinted>2017-12-04T19:38:12Z</cp:lastPrinted>
  <dcterms:created xsi:type="dcterms:W3CDTF">2017-11-20T15:19:11Z</dcterms:created>
  <dcterms:modified xsi:type="dcterms:W3CDTF">2017-12-07T14:53:04Z</dcterms:modified>
</cp:coreProperties>
</file>